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vypocet_VZT" sheetId="1" r:id="rId1"/>
    <sheet name="Data" sheetId="2" r:id="rId2"/>
    <sheet name="List1" sheetId="3" r:id="rId3"/>
  </sheets>
  <externalReferences>
    <externalReference r:id="rId6"/>
  </externalReferences>
  <definedNames>
    <definedName name="cinitel">#REF!</definedName>
    <definedName name="Cirkulace">#REF!</definedName>
    <definedName name="DT">#REF!</definedName>
    <definedName name="globalni">#REF!</definedName>
    <definedName name="kc" localSheetId="1">'Data'!#REF!</definedName>
    <definedName name="kc">'Data'!#REF!</definedName>
    <definedName name="metrologie">#REF!</definedName>
    <definedName name="MT">'Data'!#REF!</definedName>
    <definedName name="_xlnm.Print_Area" localSheetId="0">'vypocet_VZT'!$A$1:$N$29</definedName>
    <definedName name="propustnost">#REF!</definedName>
    <definedName name="prumer_teplot">#REF!</definedName>
    <definedName name="RB_ucinnost">'Data'!$K$29:$L$39</definedName>
    <definedName name="RBP_kW">#REF!</definedName>
    <definedName name="RBP_teplota">'Data'!$A$40:$G$53</definedName>
    <definedName name="RBP_ucinnost">'Data'!$K$29:$L$38</definedName>
    <definedName name="RBS_kW">#REF!</definedName>
    <definedName name="RBS_teplota">'Data'!$A$55:$G$67</definedName>
    <definedName name="RBS_ucinnost">'Data'!$K$29:$L$38</definedName>
    <definedName name="RC_700">#REF!</definedName>
    <definedName name="RC_750">#REF!</definedName>
    <definedName name="RC_950">#REF!</definedName>
    <definedName name="RC_kW">#REF!</definedName>
    <definedName name="RC_teplota">'Data'!$A$16:$H$38</definedName>
    <definedName name="RC_ucinnost">'Data'!$K$17:$L$27</definedName>
    <definedName name="st">#REF!</definedName>
    <definedName name="ti___te" localSheetId="1">#REF!</definedName>
    <definedName name="Vmin">'Data'!$H$3:$I$12</definedName>
  </definedNames>
  <calcPr fullCalcOnLoad="1"/>
</workbook>
</file>

<file path=xl/comments1.xml><?xml version="1.0" encoding="utf-8"?>
<comments xmlns="http://schemas.openxmlformats.org/spreadsheetml/2006/main">
  <authors>
    <author>Petra Noskov?</author>
  </authors>
  <commentList>
    <comment ref="E9" authorId="0">
      <text>
        <r>
          <rPr>
            <b/>
            <sz val="8"/>
            <rFont val="Tahoma"/>
            <family val="0"/>
          </rPr>
          <t xml:space="preserve">
1. krok - </t>
        </r>
        <r>
          <rPr>
            <sz val="8"/>
            <rFont val="Tahoma"/>
            <family val="2"/>
          </rPr>
          <t>hodnota je vypočtena na základě</t>
        </r>
        <r>
          <rPr>
            <vertAlign val="superscript"/>
            <sz val="8"/>
            <rFont val="Tahoma"/>
            <family val="2"/>
          </rPr>
          <t xml:space="preserve"> min</t>
        </r>
        <r>
          <rPr>
            <sz val="8"/>
            <rFont val="Tahoma"/>
            <family val="2"/>
          </rPr>
          <t>V</t>
        </r>
        <r>
          <rPr>
            <vertAlign val="subscript"/>
            <sz val="8"/>
            <rFont val="Tahoma"/>
            <family val="2"/>
          </rPr>
          <t>m</t>
        </r>
        <r>
          <rPr>
            <sz val="8"/>
            <rFont val="Tahoma"/>
            <family val="2"/>
          </rPr>
          <t xml:space="preserve"> to odpovídá poměru  V</t>
        </r>
        <r>
          <rPr>
            <vertAlign val="subscript"/>
            <sz val="8"/>
            <rFont val="Tahoma"/>
            <family val="2"/>
          </rPr>
          <t>NORM</t>
        </r>
        <r>
          <rPr>
            <sz val="8"/>
            <rFont val="Tahoma"/>
            <family val="2"/>
          </rPr>
          <t xml:space="preserve"> k V</t>
        </r>
        <r>
          <rPr>
            <vertAlign val="subscript"/>
            <sz val="8"/>
            <rFont val="Tahoma"/>
            <family val="2"/>
          </rPr>
          <t>MAX</t>
        </r>
        <r>
          <rPr>
            <sz val="8"/>
            <rFont val="Tahoma"/>
            <family val="2"/>
          </rPr>
          <t xml:space="preserve"> procenta v buňce E10 (vzorec)
</t>
        </r>
        <r>
          <rPr>
            <b/>
            <sz val="8"/>
            <rFont val="Tahoma"/>
            <family val="2"/>
          </rPr>
          <t xml:space="preserve">2. krok - </t>
        </r>
        <r>
          <rPr>
            <sz val="8"/>
            <rFont val="Tahoma"/>
            <family val="2"/>
          </rPr>
          <t xml:space="preserve">zadávat ciklicky hodnotu </t>
        </r>
        <r>
          <rPr>
            <sz val="8"/>
            <rFont val="Arial"/>
            <family val="2"/>
          </rPr>
          <t>∑</t>
        </r>
        <r>
          <rPr>
            <sz val="8"/>
            <rFont val="Tahoma"/>
            <family val="2"/>
          </rPr>
          <t>V</t>
        </r>
        <r>
          <rPr>
            <vertAlign val="subscript"/>
            <sz val="8"/>
            <rFont val="Tahoma"/>
            <family val="2"/>
          </rPr>
          <t>m</t>
        </r>
        <r>
          <rPr>
            <sz val="8"/>
            <rFont val="Tahoma"/>
            <family val="2"/>
          </rPr>
          <t xml:space="preserve"> do okamžiku kdy jste s výslednými hodnotami spokojeni ( to je kdy V</t>
        </r>
        <r>
          <rPr>
            <vertAlign val="subscript"/>
            <sz val="8"/>
            <rFont val="Tahoma"/>
            <family val="2"/>
          </rPr>
          <t>NORM</t>
        </r>
        <r>
          <rPr>
            <sz val="8"/>
            <rFont val="Tahoma"/>
            <family val="2"/>
          </rPr>
          <t xml:space="preserve"> </t>
        </r>
        <r>
          <rPr>
            <sz val="8"/>
            <rFont val="Arial"/>
            <family val="0"/>
          </rPr>
          <t>≤</t>
        </r>
        <r>
          <rPr>
            <sz val="8"/>
            <rFont val="Tahoma"/>
            <family val="2"/>
          </rPr>
          <t xml:space="preserve"> V</t>
        </r>
        <r>
          <rPr>
            <vertAlign val="subscript"/>
            <sz val="8"/>
            <rFont val="Tahoma"/>
            <family val="2"/>
          </rPr>
          <t xml:space="preserve">m </t>
        </r>
        <r>
          <rPr>
            <sz val="8"/>
            <rFont val="Tahoma"/>
            <family val="2"/>
          </rPr>
          <t>) v jednotlivých místnostech.
Doporučuji aby hodnoty se pohybovali v rozsahu 0-49 a 50-99 (např. 600 až 649 a nebo 650 až 699) v tabulkách hodnot je skok průtoku vzduchu po 50 m</t>
        </r>
        <r>
          <rPr>
            <vertAlign val="superscript"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/h to znamená že se změní teplota topné vody. </t>
        </r>
      </text>
    </comment>
  </commentList>
</comments>
</file>

<file path=xl/sharedStrings.xml><?xml version="1.0" encoding="utf-8"?>
<sst xmlns="http://schemas.openxmlformats.org/spreadsheetml/2006/main" count="170" uniqueCount="100">
  <si>
    <t>°C</t>
  </si>
  <si>
    <t>číslo místnosti</t>
  </si>
  <si>
    <t>os</t>
  </si>
  <si>
    <r>
      <t>40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/h</t>
    </r>
  </si>
  <si>
    <r>
      <t>30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/h</t>
    </r>
  </si>
  <si>
    <r>
      <t>50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/h</t>
    </r>
  </si>
  <si>
    <r>
      <t>60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/h</t>
    </r>
  </si>
  <si>
    <r>
      <t>os.x25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/h</t>
    </r>
  </si>
  <si>
    <t>ostatní neobytné prostory</t>
  </si>
  <si>
    <r>
      <t>10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/h</t>
    </r>
  </si>
  <si>
    <t>mřížky předběžné</t>
  </si>
  <si>
    <t>mřížky skutečné</t>
  </si>
  <si>
    <t>CELKEM</t>
  </si>
  <si>
    <t>Objemový průtok [m3/hod]</t>
  </si>
  <si>
    <t>Účinnost [%]</t>
  </si>
  <si>
    <t>obývací pokoj</t>
  </si>
  <si>
    <t>vysoká teplota</t>
  </si>
  <si>
    <t>30 °C</t>
  </si>
  <si>
    <t>35 °C</t>
  </si>
  <si>
    <t>40 °C</t>
  </si>
  <si>
    <t>45 °C</t>
  </si>
  <si>
    <t>50 °C</t>
  </si>
  <si>
    <t>55 °C</t>
  </si>
  <si>
    <t>60 °C</t>
  </si>
  <si>
    <t>skutečná teplota</t>
  </si>
  <si>
    <r>
      <t>h</t>
    </r>
    <r>
      <rPr>
        <vertAlign val="superscript"/>
        <sz val="9"/>
        <rFont val="Times New Roman"/>
        <family val="1"/>
      </rPr>
      <t>–1</t>
    </r>
  </si>
  <si>
    <r>
      <t>max</t>
    </r>
    <r>
      <rPr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 xml:space="preserve">m   </t>
    </r>
    <r>
      <rPr>
        <sz val="10"/>
        <rFont val="Times New Roman"/>
        <family val="1"/>
      </rPr>
      <t>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/h]</t>
    </r>
  </si>
  <si>
    <t>ložnice 2 os.</t>
  </si>
  <si>
    <t>obývací pokoje+kuchyně</t>
  </si>
  <si>
    <t>kuchyně</t>
  </si>
  <si>
    <t>dětské pokoje 1 os.</t>
  </si>
  <si>
    <t>dětské pokoje 2 os.</t>
  </si>
  <si>
    <t>pracovna</t>
  </si>
  <si>
    <t>ložnice 1 os.</t>
  </si>
  <si>
    <r>
      <t>20 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/h</t>
    </r>
  </si>
  <si>
    <t>účel místnosti</t>
  </si>
  <si>
    <r>
      <t>min</t>
    </r>
    <r>
      <rPr>
        <sz val="10"/>
        <rFont val="Times New Roman"/>
        <family val="1"/>
      </rPr>
      <t>V</t>
    </r>
    <r>
      <rPr>
        <vertAlign val="subscript"/>
        <sz val="10"/>
        <rFont val="Times New Roman"/>
        <family val="1"/>
      </rPr>
      <t xml:space="preserve">m   </t>
    </r>
    <r>
      <rPr>
        <sz val="10"/>
        <rFont val="Times New Roman"/>
        <family val="1"/>
      </rPr>
      <t>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/h]</t>
    </r>
  </si>
  <si>
    <t>prazdné</t>
  </si>
  <si>
    <r>
      <t>V</t>
    </r>
    <r>
      <rPr>
        <vertAlign val="subscript"/>
        <sz val="10"/>
        <rFont val="Times New Roman"/>
        <family val="1"/>
      </rPr>
      <t xml:space="preserve">NORM </t>
    </r>
    <r>
      <rPr>
        <sz val="10"/>
        <rFont val="Times New Roman"/>
        <family val="1"/>
      </rPr>
      <t>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/h]</t>
    </r>
  </si>
  <si>
    <t>Teplota za rekuperačním výměníkem</t>
  </si>
  <si>
    <t>jiná jednotka</t>
  </si>
  <si>
    <r>
      <t>Snížená hodnota V</t>
    </r>
    <r>
      <rPr>
        <vertAlign val="subscript"/>
        <sz val="9"/>
        <rFont val="Arial CE"/>
        <family val="0"/>
      </rPr>
      <t>NORM</t>
    </r>
    <r>
      <rPr>
        <sz val="9"/>
        <rFont val="Arial CE"/>
        <family val="0"/>
      </rPr>
      <t xml:space="preserve"> </t>
    </r>
    <r>
      <rPr>
        <sz val="9"/>
        <rFont val="Times New Roman"/>
        <family val="1"/>
      </rPr>
      <t>vyjádřená v procentech k</t>
    </r>
    <r>
      <rPr>
        <sz val="9"/>
        <rFont val="Arial CE"/>
        <family val="0"/>
      </rPr>
      <t xml:space="preserve"> V</t>
    </r>
    <r>
      <rPr>
        <vertAlign val="subscript"/>
        <sz val="9"/>
        <rFont val="Arial CE"/>
        <family val="0"/>
      </rPr>
      <t>MAX</t>
    </r>
  </si>
  <si>
    <r>
      <t>t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 xml:space="preserve"> [°C] teplota  místnosti</t>
    </r>
  </si>
  <si>
    <t>Průměrná výměna vzduchu v objektu</t>
  </si>
  <si>
    <t>Účinnost rekuperace</t>
  </si>
  <si>
    <r>
      <t>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/h</t>
    </r>
  </si>
  <si>
    <r>
      <t>m</t>
    </r>
    <r>
      <rPr>
        <vertAlign val="superscript"/>
        <sz val="9"/>
        <rFont val="Times New Roman"/>
        <family val="1"/>
      </rPr>
      <t>3</t>
    </r>
  </si>
  <si>
    <t>Počet osob</t>
  </si>
  <si>
    <t>Teplota výpočtová exterieru</t>
  </si>
  <si>
    <t>Teplota střední interieru</t>
  </si>
  <si>
    <t>Množství vzduchu celkové předběžné</t>
  </si>
  <si>
    <t>Součet vypočtového přiváděného vzduchu do jednotlivých místností</t>
  </si>
  <si>
    <t>Součet objemu místností</t>
  </si>
  <si>
    <r>
      <t>V</t>
    </r>
    <r>
      <rPr>
        <i/>
        <vertAlign val="subscript"/>
        <sz val="11"/>
        <rFont val="Times New Roman"/>
        <family val="1"/>
      </rPr>
      <t>o</t>
    </r>
  </si>
  <si>
    <r>
      <t>V</t>
    </r>
    <r>
      <rPr>
        <i/>
        <vertAlign val="subscript"/>
        <sz val="11"/>
        <rFont val="Times New Roman"/>
        <family val="1"/>
      </rPr>
      <t>vh</t>
    </r>
  </si>
  <si>
    <r>
      <t>η</t>
    </r>
    <r>
      <rPr>
        <i/>
        <vertAlign val="subscript"/>
        <sz val="11"/>
        <rFont val="Times New Roman"/>
        <family val="1"/>
      </rPr>
      <t>r</t>
    </r>
  </si>
  <si>
    <r>
      <t>t</t>
    </r>
    <r>
      <rPr>
        <i/>
        <vertAlign val="subscript"/>
        <sz val="11"/>
        <rFont val="Times New Roman"/>
        <family val="1"/>
      </rPr>
      <t>r</t>
    </r>
  </si>
  <si>
    <r>
      <t>∑</t>
    </r>
    <r>
      <rPr>
        <i/>
        <sz val="11"/>
        <rFont val="Times New Roman"/>
        <family val="1"/>
      </rPr>
      <t>V</t>
    </r>
    <r>
      <rPr>
        <i/>
        <vertAlign val="subscript"/>
        <sz val="11"/>
        <rFont val="Times New Roman"/>
        <family val="1"/>
      </rPr>
      <t>m</t>
    </r>
  </si>
  <si>
    <r>
      <t>t</t>
    </r>
    <r>
      <rPr>
        <i/>
        <vertAlign val="subscript"/>
        <sz val="11"/>
        <rFont val="Times New Roman"/>
        <family val="1"/>
      </rPr>
      <t>e</t>
    </r>
  </si>
  <si>
    <r>
      <t>t</t>
    </r>
    <r>
      <rPr>
        <i/>
        <vertAlign val="subscript"/>
        <sz val="11"/>
        <rFont val="Times New Roman"/>
        <family val="1"/>
      </rPr>
      <t>i</t>
    </r>
    <r>
      <rPr>
        <i/>
        <sz val="11"/>
        <rFont val="Times New Roman"/>
        <family val="1"/>
      </rPr>
      <t xml:space="preserve">  = t</t>
    </r>
    <r>
      <rPr>
        <i/>
        <vertAlign val="subscript"/>
        <sz val="11"/>
        <rFont val="Times New Roman"/>
        <family val="1"/>
      </rPr>
      <t>m</t>
    </r>
  </si>
  <si>
    <t>%</t>
  </si>
  <si>
    <t>n</t>
  </si>
  <si>
    <t xml:space="preserve">Nucená výměna vzduchu </t>
  </si>
  <si>
    <t>Zakázka:</t>
  </si>
  <si>
    <t>datum:</t>
  </si>
  <si>
    <r>
      <t>V</t>
    </r>
    <r>
      <rPr>
        <b/>
        <vertAlign val="subscript"/>
        <sz val="10"/>
        <rFont val="Times New Roman"/>
        <family val="1"/>
      </rPr>
      <t xml:space="preserve">m </t>
    </r>
    <r>
      <rPr>
        <b/>
        <sz val="10"/>
        <rFont val="Times New Roman"/>
        <family val="1"/>
      </rPr>
      <t>[m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/h] na místnost</t>
    </r>
  </si>
  <si>
    <r>
      <t>V</t>
    </r>
    <r>
      <rPr>
        <vertAlign val="subscript"/>
        <sz val="7"/>
        <rFont val="Arial CE"/>
        <family val="0"/>
      </rPr>
      <t>NORM</t>
    </r>
    <r>
      <rPr>
        <sz val="7"/>
        <rFont val="Arial CE"/>
        <family val="0"/>
      </rPr>
      <t xml:space="preserve"> </t>
    </r>
    <r>
      <rPr>
        <sz val="7"/>
        <rFont val="Times New Roman"/>
        <family val="1"/>
      </rPr>
      <t>k</t>
    </r>
    <r>
      <rPr>
        <sz val="7"/>
        <rFont val="Arial CE"/>
        <family val="0"/>
      </rPr>
      <t xml:space="preserve"> V</t>
    </r>
    <r>
      <rPr>
        <vertAlign val="subscript"/>
        <sz val="7"/>
        <rFont val="Arial CE"/>
        <family val="0"/>
      </rPr>
      <t>MAX</t>
    </r>
  </si>
  <si>
    <t>HODNOTY    VYPOČTENÉ</t>
  </si>
  <si>
    <t>HODNOTY  ZADÁVANÉ</t>
  </si>
  <si>
    <r>
      <t>V</t>
    </r>
    <r>
      <rPr>
        <i/>
        <vertAlign val="subscript"/>
        <sz val="11"/>
        <rFont val="Times New Roman"/>
        <family val="1"/>
      </rPr>
      <t>v</t>
    </r>
  </si>
  <si>
    <r>
      <t>t</t>
    </r>
    <r>
      <rPr>
        <i/>
        <vertAlign val="subscript"/>
        <sz val="11"/>
        <rFont val="Times New Roman"/>
        <family val="1"/>
      </rPr>
      <t>c2 (skutečná)</t>
    </r>
  </si>
  <si>
    <r>
      <t>t</t>
    </r>
    <r>
      <rPr>
        <i/>
        <vertAlign val="subscript"/>
        <sz val="11"/>
        <rFont val="Times New Roman"/>
        <family val="1"/>
      </rPr>
      <t>c2 (předběžná)</t>
    </r>
  </si>
  <si>
    <r>
      <t>t</t>
    </r>
    <r>
      <rPr>
        <i/>
        <vertAlign val="subscript"/>
        <sz val="11"/>
        <rFont val="Times New Roman"/>
        <family val="1"/>
      </rPr>
      <t>OT</t>
    </r>
  </si>
  <si>
    <r>
      <t>TABULKA PRO VÝPOČET C</t>
    </r>
    <r>
      <rPr>
        <i/>
        <vertAlign val="subscript"/>
        <sz val="9"/>
        <rFont val="Times New Roman"/>
        <family val="1"/>
      </rPr>
      <t xml:space="preserve">2  </t>
    </r>
    <r>
      <rPr>
        <i/>
        <sz val="9"/>
        <rFont val="Times New Roman"/>
        <family val="1"/>
      </rPr>
      <t>NA ZÁKLADĚ TEPELNÉ ZTRÁTY MÍSTNOSTI, TEPLOTY OTOPNÉ VODY</t>
    </r>
  </si>
  <si>
    <t>Vmin</t>
  </si>
  <si>
    <t>pozor důležitá data nemazat</t>
  </si>
  <si>
    <r>
      <t>Q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>[W] tep. zt.transmisi+infiltrací</t>
    </r>
  </si>
  <si>
    <r>
      <t>V</t>
    </r>
    <r>
      <rPr>
        <vertAlign val="subscript"/>
        <sz val="10"/>
        <rFont val="Times New Roman"/>
        <family val="1"/>
      </rPr>
      <t xml:space="preserve">0m </t>
    </r>
    <r>
      <rPr>
        <sz val="10"/>
        <rFont val="Times New Roman"/>
        <family val="1"/>
      </rPr>
      <t>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] objem místnosti</t>
    </r>
  </si>
  <si>
    <r>
      <t>Q</t>
    </r>
    <r>
      <rPr>
        <vertAlign val="subscript"/>
        <sz val="10"/>
        <rFont val="Times New Roman"/>
        <family val="1"/>
      </rPr>
      <t>m</t>
    </r>
    <r>
      <rPr>
        <sz val="10"/>
        <rFont val="Times New Roman"/>
        <family val="1"/>
      </rPr>
      <t>[kW] celková tep. zt. s větráním</t>
    </r>
  </si>
  <si>
    <r>
      <t>VÝPOČET TEPLOVZDUŠNÉHO SYSTÉMU - C</t>
    </r>
    <r>
      <rPr>
        <b/>
        <vertAlign val="subscript"/>
        <sz val="12"/>
        <rFont val="Arial CE"/>
        <family val="0"/>
      </rPr>
      <t>2</t>
    </r>
  </si>
  <si>
    <t>EHR-270</t>
  </si>
  <si>
    <t>280 Akor</t>
  </si>
  <si>
    <t>EHR-350</t>
  </si>
  <si>
    <t>280-Akor</t>
  </si>
  <si>
    <t>EHR 350</t>
  </si>
  <si>
    <r>
      <t>V</t>
    </r>
    <r>
      <rPr>
        <vertAlign val="subscript"/>
        <sz val="10"/>
        <rFont val="Times New Roman"/>
        <family val="1"/>
      </rPr>
      <t xml:space="preserve">m </t>
    </r>
    <r>
      <rPr>
        <sz val="10"/>
        <rFont val="Times New Roman"/>
        <family val="1"/>
      </rPr>
      <t>[m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/h] na box</t>
    </r>
  </si>
  <si>
    <r>
      <t>V</t>
    </r>
    <r>
      <rPr>
        <b/>
        <vertAlign val="subscript"/>
        <sz val="10"/>
        <rFont val="Times New Roman"/>
        <family val="1"/>
      </rPr>
      <t xml:space="preserve">m </t>
    </r>
    <r>
      <rPr>
        <b/>
        <sz val="10"/>
        <rFont val="Times New Roman"/>
        <family val="1"/>
      </rPr>
      <t>[m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/h] součet boxů</t>
    </r>
  </si>
  <si>
    <t>Teplota výstupního vzduchu z boxu skutečná</t>
  </si>
  <si>
    <t>Teplota výstupního vzduchu z boxu vypočítaná</t>
  </si>
  <si>
    <t>EHR_účinnost</t>
  </si>
  <si>
    <t>EHR_teplota</t>
  </si>
  <si>
    <t>EHR-350_teplota</t>
  </si>
  <si>
    <t>280-Akor_teplota</t>
  </si>
  <si>
    <t>EHR-350_účinnost</t>
  </si>
  <si>
    <t>EHR</t>
  </si>
  <si>
    <t xml:space="preserve">Typ jednotky EHR </t>
  </si>
  <si>
    <t>Teplota otopné vody na vstupu do jednotky</t>
  </si>
  <si>
    <t>104,105,106,107</t>
  </si>
  <si>
    <t>RD Lipovec</t>
  </si>
  <si>
    <t>!zadávat hodnoty pouze do žlutých polí!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</si>
</sst>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0.000"/>
    <numFmt numFmtId="168" formatCode="General\ \W"/>
    <numFmt numFmtId="169" formatCode="General\ \W&quot;h&quot;"/>
    <numFmt numFmtId="170" formatCode="General\ &quot;G&quot;\J"/>
    <numFmt numFmtId="171" formatCode="General\ \k\W&quot;h&quot;&quot;/&quot;&quot;rok&quot;"/>
    <numFmt numFmtId="172" formatCode="General\ \l&quot;/&quot;&quot;den&quot;"/>
    <numFmt numFmtId="173" formatCode="General\ \k\W&quot;h&quot;"/>
    <numFmt numFmtId="174" formatCode="General\ &quot;kW/den&quot;"/>
    <numFmt numFmtId="175" formatCode="General\ &quot;kW/rok&quot;"/>
    <numFmt numFmtId="176" formatCode="General\ &quot;h/rok&quot;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&quot; Kčs&quot;;\-#,##0&quot; Kčs&quot;"/>
    <numFmt numFmtId="186" formatCode="#,##0&quot; Kčs&quot;;[Red]\-#,##0&quot; Kčs&quot;"/>
    <numFmt numFmtId="187" formatCode="#,##0.00&quot; Kčs&quot;;\-#,##0.00&quot; Kčs&quot;"/>
    <numFmt numFmtId="188" formatCode="#,##0.00&quot; Kčs&quot;;[Red]\-#,##0.00&quot; Kčs&quot;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00"/>
    <numFmt numFmtId="194" formatCode="0.000000"/>
    <numFmt numFmtId="195" formatCode="#,##0.0,&quot;kWh&quot;"/>
    <numFmt numFmtId="196" formatCode="0\°\C"/>
    <numFmt numFmtId="197" formatCode="0.00\°\C"/>
    <numFmt numFmtId="198" formatCode="0.00\k\W"/>
    <numFmt numFmtId="199" formatCode="0.00,\°\C"/>
  </numFmts>
  <fonts count="7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Tahoma"/>
      <family val="0"/>
    </font>
    <font>
      <i/>
      <sz val="11"/>
      <name val="Arial CE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Arial CE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0"/>
      <name val="Arial"/>
      <family val="0"/>
    </font>
    <font>
      <sz val="6"/>
      <name val="Arial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vertAlign val="subscript"/>
      <sz val="9"/>
      <name val="Arial CE"/>
      <family val="0"/>
    </font>
    <font>
      <sz val="9"/>
      <name val="Arial CE"/>
      <family val="0"/>
    </font>
    <font>
      <sz val="8"/>
      <name val="Tahoma"/>
      <family val="2"/>
    </font>
    <font>
      <vertAlign val="superscript"/>
      <sz val="8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i/>
      <vertAlign val="subscript"/>
      <sz val="9"/>
      <name val="Times New Roman"/>
      <family val="1"/>
    </font>
    <font>
      <b/>
      <vertAlign val="sub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7"/>
      <name val="Times New Roman"/>
      <family val="1"/>
    </font>
    <font>
      <vertAlign val="subscript"/>
      <sz val="7"/>
      <name val="Arial CE"/>
      <family val="0"/>
    </font>
    <font>
      <sz val="7"/>
      <name val="Arial CE"/>
      <family val="0"/>
    </font>
    <font>
      <sz val="11"/>
      <color indexed="9"/>
      <name val="Times New Roman"/>
      <family val="1"/>
    </font>
    <font>
      <b/>
      <vertAlign val="subscript"/>
      <sz val="12"/>
      <name val="Arial CE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11" xfId="0" applyFont="1" applyBorder="1" applyAlignment="1">
      <alignment horizontal="center" wrapText="1"/>
    </xf>
    <xf numFmtId="0" fontId="10" fillId="0" borderId="0" xfId="49">
      <alignment/>
      <protection/>
    </xf>
    <xf numFmtId="166" fontId="10" fillId="0" borderId="0" xfId="49" applyNumberFormat="1">
      <alignment/>
      <protection/>
    </xf>
    <xf numFmtId="0" fontId="10" fillId="0" borderId="0" xfId="47" applyAlignment="1">
      <alignment horizontal="center"/>
      <protection/>
    </xf>
    <xf numFmtId="1" fontId="10" fillId="0" borderId="0" xfId="47" applyNumberFormat="1" applyAlignment="1">
      <alignment horizontal="center"/>
      <protection/>
    </xf>
    <xf numFmtId="0" fontId="10" fillId="0" borderId="0" xfId="48" applyAlignment="1">
      <alignment horizontal="center"/>
      <protection/>
    </xf>
    <xf numFmtId="0" fontId="10" fillId="0" borderId="0" xfId="48">
      <alignment/>
      <protection/>
    </xf>
    <xf numFmtId="9" fontId="10" fillId="0" borderId="0" xfId="5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6" fontId="11" fillId="0" borderId="0" xfId="49" applyNumberFormat="1" applyFont="1" applyAlignment="1">
      <alignment horizontal="center"/>
      <protection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166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67" fontId="1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167" fontId="15" fillId="0" borderId="11" xfId="0" applyNumberFormat="1" applyFont="1" applyFill="1" applyBorder="1" applyAlignment="1" applyProtection="1">
      <alignment horizontal="center"/>
      <protection hidden="1"/>
    </xf>
    <xf numFmtId="1" fontId="5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1" fontId="15" fillId="0" borderId="11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2" fillId="0" borderId="0" xfId="0" applyFont="1" applyBorder="1" applyAlignment="1">
      <alignment/>
    </xf>
    <xf numFmtId="0" fontId="12" fillId="0" borderId="14" xfId="0" applyFont="1" applyBorder="1" applyAlignment="1">
      <alignment horizontal="left"/>
    </xf>
    <xf numFmtId="1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/>
    </xf>
    <xf numFmtId="0" fontId="22" fillId="0" borderId="18" xfId="0" applyFont="1" applyBorder="1" applyAlignment="1">
      <alignment/>
    </xf>
    <xf numFmtId="2" fontId="12" fillId="0" borderId="19" xfId="0" applyNumberFormat="1" applyFont="1" applyBorder="1" applyAlignment="1">
      <alignment/>
    </xf>
    <xf numFmtId="0" fontId="12" fillId="0" borderId="19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9" fontId="12" fillId="0" borderId="0" xfId="51" applyFont="1" applyBorder="1" applyAlignment="1">
      <alignment/>
    </xf>
    <xf numFmtId="166" fontId="12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1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 wrapText="1"/>
    </xf>
    <xf numFmtId="0" fontId="0" fillId="0" borderId="15" xfId="0" applyBorder="1" applyAlignment="1">
      <alignment/>
    </xf>
    <xf numFmtId="0" fontId="8" fillId="0" borderId="11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32" fillId="0" borderId="17" xfId="0" applyFont="1" applyBorder="1" applyAlignment="1">
      <alignment horizontal="center"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wrapText="1"/>
    </xf>
    <xf numFmtId="0" fontId="15" fillId="0" borderId="22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15" fillId="0" borderId="23" xfId="0" applyFont="1" applyBorder="1" applyAlignment="1">
      <alignment wrapText="1"/>
    </xf>
    <xf numFmtId="0" fontId="8" fillId="0" borderId="24" xfId="0" applyFont="1" applyBorder="1" applyAlignment="1">
      <alignment/>
    </xf>
    <xf numFmtId="0" fontId="15" fillId="0" borderId="25" xfId="0" applyFont="1" applyBorder="1" applyAlignment="1">
      <alignment/>
    </xf>
    <xf numFmtId="0" fontId="5" fillId="0" borderId="2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167" fontId="15" fillId="0" borderId="27" xfId="0" applyNumberFormat="1" applyFont="1" applyFill="1" applyBorder="1" applyAlignment="1" applyProtection="1">
      <alignment horizontal="center"/>
      <protection hidden="1"/>
    </xf>
    <xf numFmtId="1" fontId="5" fillId="0" borderId="27" xfId="0" applyNumberFormat="1" applyFont="1" applyBorder="1" applyAlignment="1">
      <alignment/>
    </xf>
    <xf numFmtId="1" fontId="15" fillId="0" borderId="27" xfId="0" applyNumberFormat="1" applyFont="1" applyFill="1" applyBorder="1" applyAlignment="1">
      <alignment horizontal="right"/>
    </xf>
    <xf numFmtId="166" fontId="5" fillId="0" borderId="27" xfId="0" applyNumberFormat="1" applyFont="1" applyBorder="1" applyAlignment="1">
      <alignment/>
    </xf>
    <xf numFmtId="0" fontId="15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9" fillId="0" borderId="32" xfId="0" applyFont="1" applyFill="1" applyBorder="1" applyAlignment="1">
      <alignment wrapText="1"/>
    </xf>
    <xf numFmtId="0" fontId="12" fillId="0" borderId="33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7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2" fillId="0" borderId="39" xfId="0" applyFont="1" applyBorder="1" applyAlignment="1">
      <alignment/>
    </xf>
    <xf numFmtId="14" fontId="12" fillId="0" borderId="4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9" fontId="10" fillId="0" borderId="0" xfId="51" applyFont="1" applyAlignment="1">
      <alignment horizontal="center"/>
    </xf>
    <xf numFmtId="166" fontId="10" fillId="0" borderId="0" xfId="49" applyNumberFormat="1" applyFont="1">
      <alignment/>
      <protection/>
    </xf>
    <xf numFmtId="166" fontId="12" fillId="33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1" fontId="12" fillId="34" borderId="0" xfId="0" applyNumberFormat="1" applyFont="1" applyFill="1" applyBorder="1" applyAlignment="1">
      <alignment/>
    </xf>
    <xf numFmtId="9" fontId="12" fillId="34" borderId="32" xfId="51" applyFont="1" applyFill="1" applyBorder="1" applyAlignment="1">
      <alignment/>
    </xf>
    <xf numFmtId="0" fontId="8" fillId="34" borderId="41" xfId="0" applyFont="1" applyFill="1" applyBorder="1" applyAlignment="1">
      <alignment horizontal="center"/>
    </xf>
    <xf numFmtId="1" fontId="5" fillId="34" borderId="42" xfId="0" applyNumberFormat="1" applyFont="1" applyFill="1" applyBorder="1" applyAlignment="1">
      <alignment horizontal="center" vertical="center" wrapText="1"/>
    </xf>
    <xf numFmtId="1" fontId="5" fillId="34" borderId="11" xfId="0" applyNumberFormat="1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/>
    </xf>
    <xf numFmtId="1" fontId="5" fillId="34" borderId="27" xfId="0" applyNumberFormat="1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34" fillId="0" borderId="0" xfId="0" applyFont="1" applyFill="1" applyBorder="1" applyAlignment="1">
      <alignment horizontal="left"/>
    </xf>
    <xf numFmtId="0" fontId="12" fillId="0" borderId="44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25" fillId="0" borderId="45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46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34" borderId="37" xfId="0" applyFont="1" applyFill="1" applyBorder="1" applyAlignment="1">
      <alignment/>
    </xf>
    <xf numFmtId="0" fontId="25" fillId="0" borderId="47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46" xfId="0" applyFont="1" applyBorder="1" applyAlignment="1">
      <alignment horizontal="justify" vertical="top"/>
    </xf>
    <xf numFmtId="0" fontId="0" fillId="0" borderId="0" xfId="0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Ucinnost_rekuperace_Duplex_RC" xfId="47"/>
    <cellStyle name="normální_Ucinnost_rekuperace_RB" xfId="48"/>
    <cellStyle name="normální_vykony_konstantni_prutok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RD_zakazky_a_nabidky\3_NAB&#205;DKY_2002\103_2002_RD%20Fiala-Svinarov\103_tepelzt_Fia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al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V33"/>
  <sheetViews>
    <sheetView tabSelected="1" view="pageBreakPreview" zoomScale="90" zoomScaleSheetLayoutView="90" zoomScalePageLayoutView="0" workbookViewId="0" topLeftCell="A1">
      <selection activeCell="N5" sqref="N5"/>
    </sheetView>
  </sheetViews>
  <sheetFormatPr defaultColWidth="9.00390625" defaultRowHeight="12.75"/>
  <cols>
    <col min="1" max="1" width="21.00390625" style="4" customWidth="1"/>
    <col min="4" max="4" width="10.25390625" style="0" customWidth="1"/>
    <col min="5" max="5" width="11.875" style="0" customWidth="1"/>
    <col min="7" max="7" width="10.00390625" style="0" customWidth="1"/>
    <col min="8" max="9" width="9.25390625" style="0" bestFit="1" customWidth="1"/>
    <col min="10" max="10" width="9.75390625" style="0" customWidth="1"/>
    <col min="11" max="11" width="9.875" style="0" customWidth="1"/>
    <col min="12" max="12" width="8.75390625" style="0" customWidth="1"/>
    <col min="13" max="13" width="9.25390625" style="0" bestFit="1" customWidth="1"/>
    <col min="14" max="14" width="9.75390625" style="0" bestFit="1" customWidth="1"/>
    <col min="15" max="15" width="9.125" style="1" customWidth="1"/>
    <col min="16" max="17" width="11.25390625" style="0" customWidth="1"/>
    <col min="18" max="19" width="11.25390625" style="0" bestFit="1" customWidth="1"/>
    <col min="20" max="20" width="11.25390625" style="0" customWidth="1"/>
  </cols>
  <sheetData>
    <row r="1" spans="1:14" ht="21" customHeight="1" thickBot="1">
      <c r="A1" s="104" t="s">
        <v>79</v>
      </c>
      <c r="B1" s="105"/>
      <c r="C1" s="105"/>
      <c r="D1" s="105"/>
      <c r="E1" s="105"/>
      <c r="F1" s="106"/>
      <c r="G1" s="107" t="s">
        <v>63</v>
      </c>
      <c r="H1" s="139" t="s">
        <v>98</v>
      </c>
      <c r="I1" s="139"/>
      <c r="J1" s="139"/>
      <c r="K1" s="139"/>
      <c r="L1" s="139"/>
      <c r="M1" s="107" t="s">
        <v>64</v>
      </c>
      <c r="N1" s="108">
        <f ca="1">TODAY()</f>
        <v>40340</v>
      </c>
    </row>
    <row r="2" spans="1:14" ht="18" customHeight="1">
      <c r="A2" s="132" t="s">
        <v>68</v>
      </c>
      <c r="B2" s="133"/>
      <c r="C2" s="134"/>
      <c r="D2" s="95"/>
      <c r="E2" s="95"/>
      <c r="F2" s="96"/>
      <c r="G2" s="140" t="s">
        <v>67</v>
      </c>
      <c r="H2" s="133"/>
      <c r="I2" s="134"/>
      <c r="J2" s="95"/>
      <c r="K2" s="95"/>
      <c r="L2" s="95"/>
      <c r="M2" s="95"/>
      <c r="N2" s="97"/>
    </row>
    <row r="3" spans="1:16" ht="18" customHeight="1">
      <c r="A3" s="136" t="s">
        <v>47</v>
      </c>
      <c r="B3" s="137"/>
      <c r="C3" s="137"/>
      <c r="D3" s="45"/>
      <c r="E3" s="115">
        <v>4</v>
      </c>
      <c r="F3" s="46" t="s">
        <v>2</v>
      </c>
      <c r="G3" s="49" t="s">
        <v>53</v>
      </c>
      <c r="H3" s="50">
        <f>C29</f>
        <v>296</v>
      </c>
      <c r="I3" s="51" t="s">
        <v>46</v>
      </c>
      <c r="J3" s="138" t="s">
        <v>52</v>
      </c>
      <c r="K3" s="138"/>
      <c r="L3" s="138"/>
      <c r="M3" s="138"/>
      <c r="N3" s="98"/>
      <c r="P3" s="1"/>
    </row>
    <row r="4" spans="1:16" ht="18" customHeight="1">
      <c r="A4" s="136" t="s">
        <v>62</v>
      </c>
      <c r="B4" s="137"/>
      <c r="C4" s="137"/>
      <c r="D4" s="45" t="s">
        <v>61</v>
      </c>
      <c r="E4" s="116">
        <v>0.3</v>
      </c>
      <c r="F4" s="46" t="s">
        <v>25</v>
      </c>
      <c r="G4" s="52" t="s">
        <v>54</v>
      </c>
      <c r="H4" s="41">
        <f>C29*E4</f>
        <v>88.8</v>
      </c>
      <c r="I4" s="53" t="s">
        <v>45</v>
      </c>
      <c r="J4" s="135" t="s">
        <v>43</v>
      </c>
      <c r="K4" s="135"/>
      <c r="L4" s="135"/>
      <c r="M4" s="135"/>
      <c r="N4" s="2"/>
      <c r="O4"/>
      <c r="P4" s="1"/>
    </row>
    <row r="5" spans="1:16" ht="18" customHeight="1">
      <c r="A5" s="136" t="s">
        <v>48</v>
      </c>
      <c r="B5" s="137"/>
      <c r="C5" s="137"/>
      <c r="D5" s="45" t="s">
        <v>58</v>
      </c>
      <c r="E5" s="116">
        <v>-12</v>
      </c>
      <c r="F5" s="46" t="s">
        <v>0</v>
      </c>
      <c r="G5" s="54" t="s">
        <v>55</v>
      </c>
      <c r="H5" s="55">
        <f>IF($E$7=$R$14,VLOOKUP(H4,RC_ucinnost,2),(IF($E$7=$S$14,VLOOKUP(H4,RBP_ucinnost,2),(IF($E$7=$T$14,VLOOKUP(H4,RBS_ucinnost,2),0)))))</f>
        <v>0.95</v>
      </c>
      <c r="I5" s="53" t="s">
        <v>60</v>
      </c>
      <c r="J5" s="135" t="s">
        <v>44</v>
      </c>
      <c r="K5" s="135"/>
      <c r="L5" s="135"/>
      <c r="M5" s="135"/>
      <c r="N5" s="2"/>
      <c r="O5"/>
      <c r="P5" s="1"/>
    </row>
    <row r="6" spans="1:16" ht="18" customHeight="1">
      <c r="A6" s="136" t="s">
        <v>49</v>
      </c>
      <c r="B6" s="137"/>
      <c r="C6" s="137"/>
      <c r="D6" s="45" t="s">
        <v>59</v>
      </c>
      <c r="E6" s="117">
        <v>20</v>
      </c>
      <c r="F6" s="46" t="s">
        <v>0</v>
      </c>
      <c r="G6" s="52" t="s">
        <v>56</v>
      </c>
      <c r="H6" s="37">
        <f>((E6-E5)*H5)+E5</f>
        <v>18.4</v>
      </c>
      <c r="I6" s="53" t="s">
        <v>0</v>
      </c>
      <c r="J6" s="135" t="s">
        <v>39</v>
      </c>
      <c r="K6" s="135"/>
      <c r="L6" s="135"/>
      <c r="M6" s="135"/>
      <c r="N6" s="2"/>
      <c r="O6"/>
      <c r="P6" s="1"/>
    </row>
    <row r="7" spans="1:16" ht="18" customHeight="1">
      <c r="A7" s="136" t="s">
        <v>95</v>
      </c>
      <c r="B7" s="137"/>
      <c r="C7" s="137"/>
      <c r="D7" s="45"/>
      <c r="E7" s="47">
        <v>1</v>
      </c>
      <c r="F7" s="46"/>
      <c r="G7" s="54" t="s">
        <v>57</v>
      </c>
      <c r="H7" s="56">
        <f>IF(J29&lt;1300,J29,"ne")</f>
        <v>1150.9259682539682</v>
      </c>
      <c r="I7" s="53" t="s">
        <v>45</v>
      </c>
      <c r="J7" s="135" t="s">
        <v>51</v>
      </c>
      <c r="K7" s="135"/>
      <c r="L7" s="135"/>
      <c r="M7" s="135"/>
      <c r="N7" s="2"/>
      <c r="O7"/>
      <c r="P7" s="1"/>
    </row>
    <row r="8" spans="1:16" ht="18" customHeight="1">
      <c r="A8" s="136" t="s">
        <v>96</v>
      </c>
      <c r="B8" s="137"/>
      <c r="C8" s="137"/>
      <c r="D8" s="45" t="s">
        <v>72</v>
      </c>
      <c r="E8" s="48">
        <v>3</v>
      </c>
      <c r="F8" s="46" t="s">
        <v>0</v>
      </c>
      <c r="G8" s="52" t="s">
        <v>70</v>
      </c>
      <c r="H8" s="56">
        <f>IF($E$7=R14,R13,IF($E$7=S14,S13,IF($E$7=T14,T13,0)))</f>
        <v>38</v>
      </c>
      <c r="I8" s="53" t="s">
        <v>0</v>
      </c>
      <c r="J8" s="135" t="s">
        <v>87</v>
      </c>
      <c r="K8" s="135"/>
      <c r="L8" s="135"/>
      <c r="M8" s="135"/>
      <c r="N8" s="2"/>
      <c r="O8"/>
      <c r="P8" s="1"/>
    </row>
    <row r="9" spans="1:16" ht="18" customHeight="1">
      <c r="A9" s="136" t="s">
        <v>50</v>
      </c>
      <c r="B9" s="137"/>
      <c r="C9" s="137"/>
      <c r="D9" s="45" t="s">
        <v>69</v>
      </c>
      <c r="E9" s="114">
        <f>H29/E10</f>
        <v>380</v>
      </c>
      <c r="F9" s="46" t="s">
        <v>45</v>
      </c>
      <c r="G9" s="52" t="s">
        <v>71</v>
      </c>
      <c r="H9" s="37">
        <f>($E$29/($E$9*0.00035))+$E$6</f>
        <v>74.51754586466164</v>
      </c>
      <c r="I9" s="53" t="s">
        <v>0</v>
      </c>
      <c r="J9" s="135" t="s">
        <v>88</v>
      </c>
      <c r="K9" s="135"/>
      <c r="L9" s="135"/>
      <c r="M9" s="135"/>
      <c r="N9" s="2"/>
      <c r="O9"/>
      <c r="P9" s="1"/>
    </row>
    <row r="10" spans="1:19" ht="18" customHeight="1" thickBot="1">
      <c r="A10" s="130" t="s">
        <v>41</v>
      </c>
      <c r="B10" s="131"/>
      <c r="C10" s="131"/>
      <c r="D10" s="99" t="s">
        <v>66</v>
      </c>
      <c r="E10" s="118">
        <v>0.5</v>
      </c>
      <c r="F10" s="100" t="s">
        <v>60</v>
      </c>
      <c r="G10" s="101"/>
      <c r="H10" s="102"/>
      <c r="I10" s="102"/>
      <c r="J10" s="102"/>
      <c r="K10" s="102"/>
      <c r="L10" s="102"/>
      <c r="M10" s="102"/>
      <c r="N10" s="103"/>
      <c r="O10"/>
      <c r="P10" s="1"/>
      <c r="Q10" s="16"/>
      <c r="R10" s="1"/>
      <c r="S10" s="1"/>
    </row>
    <row r="11" spans="1:18" ht="18" customHeight="1" thickBot="1">
      <c r="A11" s="141" t="s">
        <v>73</v>
      </c>
      <c r="B11" s="142"/>
      <c r="C11" s="142"/>
      <c r="D11" s="143"/>
      <c r="E11" s="143"/>
      <c r="F11" s="143"/>
      <c r="G11" s="143"/>
      <c r="H11" s="143"/>
      <c r="I11" s="129" t="s">
        <v>99</v>
      </c>
      <c r="O11" s="15"/>
      <c r="Q11" s="64" t="s">
        <v>75</v>
      </c>
      <c r="R11" s="1"/>
    </row>
    <row r="12" spans="1:22" ht="52.5" customHeight="1">
      <c r="A12" s="79" t="s">
        <v>35</v>
      </c>
      <c r="B12" s="80" t="s">
        <v>1</v>
      </c>
      <c r="C12" s="84" t="s">
        <v>77</v>
      </c>
      <c r="D12" s="84" t="s">
        <v>76</v>
      </c>
      <c r="E12" s="84" t="s">
        <v>78</v>
      </c>
      <c r="F12" s="81" t="s">
        <v>42</v>
      </c>
      <c r="G12" s="82" t="s">
        <v>26</v>
      </c>
      <c r="H12" s="82" t="s">
        <v>36</v>
      </c>
      <c r="I12" s="81" t="s">
        <v>38</v>
      </c>
      <c r="J12" s="83" t="s">
        <v>65</v>
      </c>
      <c r="K12" s="81" t="s">
        <v>10</v>
      </c>
      <c r="L12" s="81" t="s">
        <v>11</v>
      </c>
      <c r="M12" s="84" t="s">
        <v>85</v>
      </c>
      <c r="N12" s="85" t="s">
        <v>86</v>
      </c>
      <c r="O12" s="38"/>
      <c r="P12" s="3"/>
      <c r="Q12" s="33"/>
      <c r="R12" s="110" t="s">
        <v>80</v>
      </c>
      <c r="S12" s="111" t="s">
        <v>83</v>
      </c>
      <c r="T12" s="111" t="s">
        <v>84</v>
      </c>
      <c r="U12" s="69"/>
      <c r="V12" s="70"/>
    </row>
    <row r="13" spans="1:22" s="5" customFormat="1" ht="18" customHeight="1">
      <c r="A13" s="86">
        <v>1</v>
      </c>
      <c r="B13" s="119" t="s">
        <v>97</v>
      </c>
      <c r="C13" s="120">
        <v>170</v>
      </c>
      <c r="D13" s="120">
        <v>4210</v>
      </c>
      <c r="E13" s="39">
        <f aca="true" t="shared" si="0" ref="E13:E20">(((((C13)*0.3)/3600)*1.2*1010*($E$6-$H$6))+D13)/1000</f>
        <v>4.2374719999999995</v>
      </c>
      <c r="F13" s="124">
        <v>20</v>
      </c>
      <c r="G13" s="25">
        <f aca="true" t="shared" si="1" ref="G13:G28">C13*2.2</f>
        <v>374.00000000000006</v>
      </c>
      <c r="H13" s="25">
        <f aca="true" t="shared" si="2" ref="H13:H28">VLOOKUP(A13,Vmin,2)</f>
        <v>100</v>
      </c>
      <c r="I13" s="25">
        <f aca="true" t="shared" si="3" ref="I13:I20">J13*$E$10</f>
        <v>336.30730158730154</v>
      </c>
      <c r="J13" s="42">
        <f aca="true" t="shared" si="4" ref="J13:J20">IF(F13&gt;0,$E13/(($H$8-$F13)*0.00035),0)</f>
        <v>672.6146031746031</v>
      </c>
      <c r="K13" s="26">
        <f>J13/80</f>
        <v>8.407682539682538</v>
      </c>
      <c r="L13" s="127">
        <v>6</v>
      </c>
      <c r="M13" s="25">
        <f>IF(J13&gt;0,CEILING((J13/L13),1),0)</f>
        <v>113</v>
      </c>
      <c r="N13" s="87">
        <f>M13*L13</f>
        <v>678</v>
      </c>
      <c r="O13" s="38"/>
      <c r="Q13" s="7" t="s">
        <v>24</v>
      </c>
      <c r="R13" s="71">
        <f>IF($E$7=R14,(IF($E$8=R15,VLOOKUP($E$9,RC_teplota,3),(IF($E$8=R16,VLOOKUP($E$9,RC_teplota,4),(IF($E$8=R17,VLOOKUP($E$9,RC_teplota,5),(IF($E$8=R18,VLOOKUP($E$9,RC_teplota,6),(IF($E$8=R19,VLOOKUP($E$9,RC_teplota,7),(IF($E$8=R20,VLOOKUP($E$9,RC_teplota,8),0)))))))))))))</f>
        <v>38</v>
      </c>
      <c r="S13" s="72" t="b">
        <f>IF($E$7=S14,(IF($E$8=S15,VLOOKUP($E$9,RBP_teplota,2),(IF($E$8=S16,VLOOKUP($E$9,RBP_teplota,3),(IF($E$8=S17,VLOOKUP($E$9,RBP_teplota,4),(IF($E$8=S18,VLOOKUP($E$9,RBP_teplota,5),(IF($E$8=S19,VLOOKUP($E$9,RBP_teplota,6),(IF($E$8=S20,VLOOKUP($E$9,RBP_teplota,7),0)))))))))))))</f>
        <v>0</v>
      </c>
      <c r="T13" s="72" t="b">
        <f>IF($E$7=T14,(IF($E$8=T15,VLOOKUP($E$9,RBS_teplota,2),(IF($E$8=T16,VLOOKUP($E$9,RBS_teplota,3),(IF($E$8=T17,VLOOKUP($E$9,RBS_teplota,4),(IF($E$8=T18,VLOOKUP($E$9,RBS_teplota,5),(IF($E$8=T19,VLOOKUP($E$9,RBS_teplota,6),(IF($E$8=T20,VLOOKUP($E$9,RBS_teplota,7),0)))))))))))))</f>
        <v>0</v>
      </c>
      <c r="U13" s="35"/>
      <c r="V13" s="36" t="s">
        <v>80</v>
      </c>
    </row>
    <row r="14" spans="1:22" s="5" customFormat="1" ht="18" customHeight="1">
      <c r="A14" s="88">
        <v>5</v>
      </c>
      <c r="B14" s="119">
        <v>112</v>
      </c>
      <c r="C14" s="121">
        <v>60</v>
      </c>
      <c r="D14" s="121">
        <v>1653</v>
      </c>
      <c r="E14" s="39">
        <f t="shared" si="0"/>
        <v>1.662696</v>
      </c>
      <c r="F14" s="125">
        <v>20</v>
      </c>
      <c r="G14" s="25">
        <f t="shared" si="1"/>
        <v>132</v>
      </c>
      <c r="H14" s="25">
        <f t="shared" si="2"/>
        <v>40</v>
      </c>
      <c r="I14" s="25">
        <f t="shared" si="3"/>
        <v>131.96</v>
      </c>
      <c r="J14" s="42">
        <f t="shared" si="4"/>
        <v>263.92</v>
      </c>
      <c r="K14" s="26">
        <f aca="true" t="shared" si="5" ref="K14:K28">J14/80</f>
        <v>3.2990000000000004</v>
      </c>
      <c r="L14" s="127">
        <v>3</v>
      </c>
      <c r="M14" s="25">
        <f aca="true" t="shared" si="6" ref="M14:M28">IF(J14&gt;0,CEILING((J14/L14),1),0)</f>
        <v>88</v>
      </c>
      <c r="N14" s="87">
        <f aca="true" t="shared" si="7" ref="N14:N28">M14*L14</f>
        <v>264</v>
      </c>
      <c r="O14" s="38"/>
      <c r="P14" s="6"/>
      <c r="Q14" s="73"/>
      <c r="R14" s="74">
        <v>1</v>
      </c>
      <c r="S14" s="74">
        <v>2</v>
      </c>
      <c r="T14" s="74">
        <v>3</v>
      </c>
      <c r="U14" s="35"/>
      <c r="V14" s="109" t="s">
        <v>81</v>
      </c>
    </row>
    <row r="15" spans="1:22" s="5" customFormat="1" ht="18" customHeight="1">
      <c r="A15" s="88">
        <v>7</v>
      </c>
      <c r="B15" s="119">
        <v>203</v>
      </c>
      <c r="C15" s="121">
        <v>66</v>
      </c>
      <c r="D15" s="121">
        <v>1340</v>
      </c>
      <c r="E15" s="39">
        <f t="shared" si="0"/>
        <v>1.3506656000000001</v>
      </c>
      <c r="F15" s="125">
        <v>20</v>
      </c>
      <c r="G15" s="25">
        <f t="shared" si="1"/>
        <v>145.20000000000002</v>
      </c>
      <c r="H15" s="25">
        <f t="shared" si="2"/>
        <v>50</v>
      </c>
      <c r="I15" s="25">
        <f t="shared" si="3"/>
        <v>107.19568253968255</v>
      </c>
      <c r="J15" s="42">
        <f t="shared" si="4"/>
        <v>214.3913650793651</v>
      </c>
      <c r="K15" s="26">
        <f t="shared" si="5"/>
        <v>2.6798920634920638</v>
      </c>
      <c r="L15" s="127">
        <v>2</v>
      </c>
      <c r="M15" s="25">
        <f t="shared" si="6"/>
        <v>108</v>
      </c>
      <c r="N15" s="87">
        <f t="shared" si="7"/>
        <v>216</v>
      </c>
      <c r="O15" s="38"/>
      <c r="P15" s="6"/>
      <c r="Q15" s="76" t="s">
        <v>18</v>
      </c>
      <c r="R15" s="77">
        <v>2</v>
      </c>
      <c r="S15" s="76">
        <v>1</v>
      </c>
      <c r="T15" s="68">
        <v>1</v>
      </c>
      <c r="U15" s="18" t="s">
        <v>17</v>
      </c>
      <c r="V15" s="109" t="s">
        <v>82</v>
      </c>
    </row>
    <row r="16" spans="1:22" s="5" customFormat="1" ht="18" customHeight="1">
      <c r="A16" s="88">
        <v>10</v>
      </c>
      <c r="B16" s="119"/>
      <c r="C16" s="121"/>
      <c r="D16" s="121"/>
      <c r="E16" s="39">
        <f t="shared" si="0"/>
        <v>0</v>
      </c>
      <c r="F16" s="125"/>
      <c r="G16" s="25">
        <f t="shared" si="1"/>
        <v>0</v>
      </c>
      <c r="H16" s="25">
        <f t="shared" si="2"/>
        <v>0</v>
      </c>
      <c r="I16" s="25">
        <f t="shared" si="3"/>
        <v>0</v>
      </c>
      <c r="J16" s="42">
        <f t="shared" si="4"/>
        <v>0</v>
      </c>
      <c r="K16" s="26">
        <f t="shared" si="5"/>
        <v>0</v>
      </c>
      <c r="L16" s="127"/>
      <c r="M16" s="25">
        <f t="shared" si="6"/>
        <v>0</v>
      </c>
      <c r="N16" s="87">
        <f t="shared" si="7"/>
        <v>0</v>
      </c>
      <c r="P16" s="6"/>
      <c r="Q16" s="73" t="s">
        <v>19</v>
      </c>
      <c r="R16" s="75">
        <v>3</v>
      </c>
      <c r="S16" s="73">
        <v>2</v>
      </c>
      <c r="T16" s="78">
        <v>2</v>
      </c>
      <c r="U16" s="75" t="s">
        <v>18</v>
      </c>
      <c r="V16" s="21" t="s">
        <v>17</v>
      </c>
    </row>
    <row r="17" spans="1:22" s="5" customFormat="1" ht="18" customHeight="1">
      <c r="A17" s="88">
        <v>10</v>
      </c>
      <c r="B17" s="119"/>
      <c r="C17" s="121"/>
      <c r="D17" s="121"/>
      <c r="E17" s="39">
        <f t="shared" si="0"/>
        <v>0</v>
      </c>
      <c r="F17" s="125"/>
      <c r="G17" s="25">
        <f t="shared" si="1"/>
        <v>0</v>
      </c>
      <c r="H17" s="25">
        <f t="shared" si="2"/>
        <v>0</v>
      </c>
      <c r="I17" s="25">
        <f t="shared" si="3"/>
        <v>0</v>
      </c>
      <c r="J17" s="42">
        <f t="shared" si="4"/>
        <v>0</v>
      </c>
      <c r="K17" s="26">
        <f t="shared" si="5"/>
        <v>0</v>
      </c>
      <c r="L17" s="127"/>
      <c r="M17" s="25">
        <f t="shared" si="6"/>
        <v>0</v>
      </c>
      <c r="N17" s="87">
        <f t="shared" si="7"/>
        <v>0</v>
      </c>
      <c r="P17" s="6"/>
      <c r="Q17" s="19" t="s">
        <v>20</v>
      </c>
      <c r="R17" s="21">
        <v>4</v>
      </c>
      <c r="S17" s="73">
        <v>3</v>
      </c>
      <c r="T17" s="78">
        <v>3</v>
      </c>
      <c r="U17" s="75" t="s">
        <v>19</v>
      </c>
      <c r="V17" s="75" t="s">
        <v>18</v>
      </c>
    </row>
    <row r="18" spans="1:22" s="5" customFormat="1" ht="18" customHeight="1">
      <c r="A18" s="88">
        <v>10</v>
      </c>
      <c r="B18" s="119"/>
      <c r="C18" s="121"/>
      <c r="D18" s="121"/>
      <c r="E18" s="39">
        <f t="shared" si="0"/>
        <v>0</v>
      </c>
      <c r="F18" s="125"/>
      <c r="G18" s="25">
        <f t="shared" si="1"/>
        <v>0</v>
      </c>
      <c r="H18" s="25">
        <f t="shared" si="2"/>
        <v>0</v>
      </c>
      <c r="I18" s="25">
        <f t="shared" si="3"/>
        <v>0</v>
      </c>
      <c r="J18" s="42">
        <f t="shared" si="4"/>
        <v>0</v>
      </c>
      <c r="K18" s="26">
        <f t="shared" si="5"/>
        <v>0</v>
      </c>
      <c r="L18" s="127"/>
      <c r="M18" s="25">
        <f t="shared" si="6"/>
        <v>0</v>
      </c>
      <c r="N18" s="87">
        <f t="shared" si="7"/>
        <v>0</v>
      </c>
      <c r="O18" s="16"/>
      <c r="P18" s="6"/>
      <c r="Q18" s="19" t="s">
        <v>21</v>
      </c>
      <c r="R18" s="21">
        <v>5</v>
      </c>
      <c r="S18" s="19">
        <v>4</v>
      </c>
      <c r="T18" s="20">
        <v>4</v>
      </c>
      <c r="U18" s="21" t="s">
        <v>20</v>
      </c>
      <c r="V18" s="75" t="s">
        <v>19</v>
      </c>
    </row>
    <row r="19" spans="1:22" s="5" customFormat="1" ht="18" customHeight="1">
      <c r="A19" s="88">
        <v>10</v>
      </c>
      <c r="B19" s="119"/>
      <c r="C19" s="121"/>
      <c r="D19" s="121"/>
      <c r="E19" s="39">
        <f t="shared" si="0"/>
        <v>0</v>
      </c>
      <c r="F19" s="125"/>
      <c r="G19" s="25">
        <f t="shared" si="1"/>
        <v>0</v>
      </c>
      <c r="H19" s="25">
        <f t="shared" si="2"/>
        <v>0</v>
      </c>
      <c r="I19" s="25">
        <f t="shared" si="3"/>
        <v>0</v>
      </c>
      <c r="J19" s="42">
        <f t="shared" si="4"/>
        <v>0</v>
      </c>
      <c r="K19" s="26">
        <f t="shared" si="5"/>
        <v>0</v>
      </c>
      <c r="L19" s="127"/>
      <c r="M19" s="25">
        <f t="shared" si="6"/>
        <v>0</v>
      </c>
      <c r="N19" s="87">
        <f t="shared" si="7"/>
        <v>0</v>
      </c>
      <c r="O19" s="16"/>
      <c r="P19" s="6"/>
      <c r="Q19" s="19" t="s">
        <v>22</v>
      </c>
      <c r="R19" s="21">
        <v>6</v>
      </c>
      <c r="S19" s="19">
        <v>5</v>
      </c>
      <c r="T19" s="20">
        <v>5</v>
      </c>
      <c r="U19" s="21" t="s">
        <v>21</v>
      </c>
      <c r="V19" s="21" t="s">
        <v>20</v>
      </c>
    </row>
    <row r="20" spans="1:22" s="5" customFormat="1" ht="18" customHeight="1">
      <c r="A20" s="88">
        <v>10</v>
      </c>
      <c r="B20" s="119"/>
      <c r="C20" s="121"/>
      <c r="D20" s="121"/>
      <c r="E20" s="39">
        <f t="shared" si="0"/>
        <v>0</v>
      </c>
      <c r="F20" s="125"/>
      <c r="G20" s="25">
        <f t="shared" si="1"/>
        <v>0</v>
      </c>
      <c r="H20" s="25">
        <f t="shared" si="2"/>
        <v>0</v>
      </c>
      <c r="I20" s="25">
        <f t="shared" si="3"/>
        <v>0</v>
      </c>
      <c r="J20" s="42">
        <f t="shared" si="4"/>
        <v>0</v>
      </c>
      <c r="K20" s="26">
        <f t="shared" si="5"/>
        <v>0</v>
      </c>
      <c r="L20" s="127"/>
      <c r="M20" s="25">
        <f t="shared" si="6"/>
        <v>0</v>
      </c>
      <c r="N20" s="87">
        <f t="shared" si="7"/>
        <v>0</v>
      </c>
      <c r="O20" s="16"/>
      <c r="P20" s="6"/>
      <c r="Q20" s="22" t="s">
        <v>23</v>
      </c>
      <c r="R20" s="24">
        <v>7</v>
      </c>
      <c r="S20" s="22">
        <v>6</v>
      </c>
      <c r="T20" s="23">
        <v>6</v>
      </c>
      <c r="U20" s="24" t="s">
        <v>22</v>
      </c>
      <c r="V20" s="21" t="s">
        <v>21</v>
      </c>
    </row>
    <row r="21" spans="1:22" s="5" customFormat="1" ht="18" customHeight="1">
      <c r="A21" s="88">
        <v>10</v>
      </c>
      <c r="B21" s="119"/>
      <c r="C21" s="121"/>
      <c r="D21" s="121"/>
      <c r="E21" s="39">
        <f aca="true" t="shared" si="8" ref="E21:E26">(((((C21)*0.3)/3600)*1.2*1010*($E$6-$H$6))+D21)/1000</f>
        <v>0</v>
      </c>
      <c r="F21" s="125"/>
      <c r="G21" s="25">
        <f aca="true" t="shared" si="9" ref="G21:G26">C21*2.2</f>
        <v>0</v>
      </c>
      <c r="H21" s="25">
        <f aca="true" t="shared" si="10" ref="H21:H26">VLOOKUP(A21,Vmin,2)</f>
        <v>0</v>
      </c>
      <c r="I21" s="25">
        <f aca="true" t="shared" si="11" ref="I21:I26">J21*$E$10</f>
        <v>0</v>
      </c>
      <c r="J21" s="42">
        <f aca="true" t="shared" si="12" ref="J21:J26">IF(F21&gt;0,$E21/(($H$8-$F21)*0.00035),0)</f>
        <v>0</v>
      </c>
      <c r="K21" s="26">
        <f t="shared" si="5"/>
        <v>0</v>
      </c>
      <c r="L21" s="127"/>
      <c r="M21" s="25">
        <f aca="true" t="shared" si="13" ref="M21:M26">IF(J21&gt;0,CEILING((J21/L21),1),0)</f>
        <v>0</v>
      </c>
      <c r="N21" s="87">
        <f aca="true" t="shared" si="14" ref="N21:N26">M21*L21</f>
        <v>0</v>
      </c>
      <c r="O21" s="16"/>
      <c r="P21" s="6"/>
      <c r="Q21" s="19"/>
      <c r="R21" s="20"/>
      <c r="S21" s="20"/>
      <c r="T21" s="20"/>
      <c r="U21" s="20"/>
      <c r="V21" s="21" t="s">
        <v>22</v>
      </c>
    </row>
    <row r="22" spans="1:22" s="5" customFormat="1" ht="18" customHeight="1">
      <c r="A22" s="88">
        <v>10</v>
      </c>
      <c r="B22" s="119"/>
      <c r="C22" s="121"/>
      <c r="D22" s="121"/>
      <c r="E22" s="39">
        <f t="shared" si="8"/>
        <v>0</v>
      </c>
      <c r="F22" s="125"/>
      <c r="G22" s="25">
        <f t="shared" si="9"/>
        <v>0</v>
      </c>
      <c r="H22" s="25">
        <f t="shared" si="10"/>
        <v>0</v>
      </c>
      <c r="I22" s="25">
        <f t="shared" si="11"/>
        <v>0</v>
      </c>
      <c r="J22" s="42">
        <f t="shared" si="12"/>
        <v>0</v>
      </c>
      <c r="K22" s="26">
        <f t="shared" si="5"/>
        <v>0</v>
      </c>
      <c r="L22" s="127"/>
      <c r="M22" s="25">
        <f t="shared" si="13"/>
        <v>0</v>
      </c>
      <c r="N22" s="87">
        <f t="shared" si="14"/>
        <v>0</v>
      </c>
      <c r="O22" s="16"/>
      <c r="P22" s="6"/>
      <c r="Q22" s="19"/>
      <c r="R22" s="20"/>
      <c r="S22" s="20"/>
      <c r="T22" s="20"/>
      <c r="U22" s="20"/>
      <c r="V22" s="24" t="s">
        <v>23</v>
      </c>
    </row>
    <row r="23" spans="1:22" s="5" customFormat="1" ht="18" customHeight="1">
      <c r="A23" s="88">
        <v>10</v>
      </c>
      <c r="B23" s="119"/>
      <c r="C23" s="121"/>
      <c r="D23" s="121"/>
      <c r="E23" s="39">
        <f t="shared" si="8"/>
        <v>0</v>
      </c>
      <c r="F23" s="125"/>
      <c r="G23" s="25">
        <f t="shared" si="9"/>
        <v>0</v>
      </c>
      <c r="H23" s="25">
        <f t="shared" si="10"/>
        <v>0</v>
      </c>
      <c r="I23" s="25">
        <f t="shared" si="11"/>
        <v>0</v>
      </c>
      <c r="J23" s="42">
        <f t="shared" si="12"/>
        <v>0</v>
      </c>
      <c r="K23" s="26">
        <f t="shared" si="5"/>
        <v>0</v>
      </c>
      <c r="L23" s="127"/>
      <c r="M23" s="25">
        <f t="shared" si="13"/>
        <v>0</v>
      </c>
      <c r="N23" s="87">
        <f t="shared" si="14"/>
        <v>0</v>
      </c>
      <c r="O23" s="16"/>
      <c r="P23" s="6"/>
      <c r="Q23" s="19"/>
      <c r="R23" s="20"/>
      <c r="S23" s="20"/>
      <c r="T23" s="20"/>
      <c r="U23" s="20"/>
      <c r="V23" s="21"/>
    </row>
    <row r="24" spans="1:22" s="5" customFormat="1" ht="18" customHeight="1">
      <c r="A24" s="88">
        <v>10</v>
      </c>
      <c r="B24" s="119"/>
      <c r="C24" s="121"/>
      <c r="D24" s="121"/>
      <c r="E24" s="39">
        <f t="shared" si="8"/>
        <v>0</v>
      </c>
      <c r="F24" s="125"/>
      <c r="G24" s="25">
        <f t="shared" si="9"/>
        <v>0</v>
      </c>
      <c r="H24" s="25">
        <f t="shared" si="10"/>
        <v>0</v>
      </c>
      <c r="I24" s="25">
        <f t="shared" si="11"/>
        <v>0</v>
      </c>
      <c r="J24" s="42">
        <f t="shared" si="12"/>
        <v>0</v>
      </c>
      <c r="K24" s="26">
        <f t="shared" si="5"/>
        <v>0</v>
      </c>
      <c r="L24" s="127"/>
      <c r="M24" s="25">
        <f t="shared" si="13"/>
        <v>0</v>
      </c>
      <c r="N24" s="87">
        <f t="shared" si="14"/>
        <v>0</v>
      </c>
      <c r="O24" s="16"/>
      <c r="P24" s="6"/>
      <c r="Q24" s="19"/>
      <c r="R24" s="20"/>
      <c r="S24" s="20"/>
      <c r="T24" s="20"/>
      <c r="U24" s="20"/>
      <c r="V24" s="21"/>
    </row>
    <row r="25" spans="1:22" s="5" customFormat="1" ht="18" customHeight="1">
      <c r="A25" s="88">
        <v>10</v>
      </c>
      <c r="B25" s="119"/>
      <c r="C25" s="121"/>
      <c r="D25" s="121"/>
      <c r="E25" s="39">
        <f t="shared" si="8"/>
        <v>0</v>
      </c>
      <c r="F25" s="125"/>
      <c r="G25" s="25">
        <f t="shared" si="9"/>
        <v>0</v>
      </c>
      <c r="H25" s="25">
        <f t="shared" si="10"/>
        <v>0</v>
      </c>
      <c r="I25" s="25">
        <f t="shared" si="11"/>
        <v>0</v>
      </c>
      <c r="J25" s="42">
        <f t="shared" si="12"/>
        <v>0</v>
      </c>
      <c r="K25" s="26">
        <f t="shared" si="5"/>
        <v>0</v>
      </c>
      <c r="L25" s="127"/>
      <c r="M25" s="25">
        <f t="shared" si="13"/>
        <v>0</v>
      </c>
      <c r="N25" s="87">
        <f t="shared" si="14"/>
        <v>0</v>
      </c>
      <c r="O25" s="16"/>
      <c r="P25" s="6"/>
      <c r="Q25" s="19"/>
      <c r="R25" s="20"/>
      <c r="S25" s="20"/>
      <c r="T25" s="20"/>
      <c r="U25" s="20"/>
      <c r="V25" s="21"/>
    </row>
    <row r="26" spans="1:22" s="5" customFormat="1" ht="18" customHeight="1">
      <c r="A26" s="88">
        <v>10</v>
      </c>
      <c r="B26" s="119"/>
      <c r="C26" s="121"/>
      <c r="D26" s="121"/>
      <c r="E26" s="39">
        <f t="shared" si="8"/>
        <v>0</v>
      </c>
      <c r="F26" s="125"/>
      <c r="G26" s="25">
        <f t="shared" si="9"/>
        <v>0</v>
      </c>
      <c r="H26" s="25">
        <f t="shared" si="10"/>
        <v>0</v>
      </c>
      <c r="I26" s="25">
        <f t="shared" si="11"/>
        <v>0</v>
      </c>
      <c r="J26" s="42">
        <f t="shared" si="12"/>
        <v>0</v>
      </c>
      <c r="K26" s="26">
        <f t="shared" si="5"/>
        <v>0</v>
      </c>
      <c r="L26" s="127"/>
      <c r="M26" s="25">
        <f t="shared" si="13"/>
        <v>0</v>
      </c>
      <c r="N26" s="87">
        <f t="shared" si="14"/>
        <v>0</v>
      </c>
      <c r="O26" s="16"/>
      <c r="P26" s="6"/>
      <c r="Q26" s="19"/>
      <c r="R26" s="20"/>
      <c r="S26" s="20"/>
      <c r="T26" s="20"/>
      <c r="U26" s="20"/>
      <c r="V26" s="21"/>
    </row>
    <row r="27" spans="1:22" s="5" customFormat="1" ht="18" customHeight="1">
      <c r="A27" s="88">
        <v>10</v>
      </c>
      <c r="B27" s="119"/>
      <c r="C27" s="121"/>
      <c r="D27" s="121"/>
      <c r="E27" s="39">
        <f>(((((C27)*0.3)/3600)*1.2*1010*($E$6-$H$6))+D27)/1000</f>
        <v>0</v>
      </c>
      <c r="F27" s="125"/>
      <c r="G27" s="25">
        <f t="shared" si="1"/>
        <v>0</v>
      </c>
      <c r="H27" s="25">
        <f t="shared" si="2"/>
        <v>0</v>
      </c>
      <c r="I27" s="25">
        <f>J27*$E$10</f>
        <v>0</v>
      </c>
      <c r="J27" s="42">
        <f>IF(F27&gt;0,$E27/(($H$8-$F27)*0.00035),0)</f>
        <v>0</v>
      </c>
      <c r="K27" s="26">
        <f t="shared" si="5"/>
        <v>0</v>
      </c>
      <c r="L27" s="127"/>
      <c r="M27" s="25">
        <f t="shared" si="6"/>
        <v>0</v>
      </c>
      <c r="N27" s="87">
        <f t="shared" si="7"/>
        <v>0</v>
      </c>
      <c r="O27" s="16"/>
      <c r="P27" s="6"/>
      <c r="Q27" s="66"/>
      <c r="R27" s="67"/>
      <c r="S27" s="67"/>
      <c r="T27" s="67"/>
      <c r="U27" s="67"/>
      <c r="V27" s="65"/>
    </row>
    <row r="28" spans="1:16" s="5" customFormat="1" ht="18" customHeight="1" thickBot="1">
      <c r="A28" s="89">
        <v>10</v>
      </c>
      <c r="B28" s="122"/>
      <c r="C28" s="123"/>
      <c r="D28" s="123"/>
      <c r="E28" s="90">
        <f>(((((C28)*0.3)/3600)*1.2*1010*($E$6-$H$6))+D28)/1000</f>
        <v>0</v>
      </c>
      <c r="F28" s="126"/>
      <c r="G28" s="91">
        <f t="shared" si="1"/>
        <v>0</v>
      </c>
      <c r="H28" s="91">
        <f t="shared" si="2"/>
        <v>0</v>
      </c>
      <c r="I28" s="91">
        <f>J28*$E$10</f>
        <v>0</v>
      </c>
      <c r="J28" s="92">
        <f>IF(F28&gt;0,$E28/(($H$8-$F28)*0.00035),0)</f>
        <v>0</v>
      </c>
      <c r="K28" s="93">
        <f t="shared" si="5"/>
        <v>0</v>
      </c>
      <c r="L28" s="128"/>
      <c r="M28" s="91">
        <f t="shared" si="6"/>
        <v>0</v>
      </c>
      <c r="N28" s="94">
        <f t="shared" si="7"/>
        <v>0</v>
      </c>
      <c r="O28" s="16"/>
      <c r="P28" s="6"/>
    </row>
    <row r="29" spans="1:16" s="5" customFormat="1" ht="18" customHeight="1">
      <c r="A29" s="27" t="s">
        <v>12</v>
      </c>
      <c r="B29" s="3"/>
      <c r="C29" s="28">
        <f>SUM(C13:C28)</f>
        <v>296</v>
      </c>
      <c r="D29" s="28">
        <f>SUM(D13:D28)</f>
        <v>7203</v>
      </c>
      <c r="E29" s="29">
        <f>SUM(E13:E28)</f>
        <v>7.250833599999999</v>
      </c>
      <c r="F29" s="30"/>
      <c r="G29" s="28">
        <f>SUM(G13:G28)</f>
        <v>651.2</v>
      </c>
      <c r="H29" s="40">
        <f>SUM(H13:H28)</f>
        <v>190</v>
      </c>
      <c r="I29" s="40">
        <f>SUM(I13:I28)</f>
        <v>575.4629841269841</v>
      </c>
      <c r="J29" s="58">
        <f>SUM(J13:J28)</f>
        <v>1150.9259682539682</v>
      </c>
      <c r="K29" s="3"/>
      <c r="L29" s="3">
        <f>SUM(L13:L28)</f>
        <v>11</v>
      </c>
      <c r="M29" s="28"/>
      <c r="N29" s="59">
        <f>SUM(N13:N28)</f>
        <v>1158</v>
      </c>
      <c r="O29" s="16"/>
      <c r="P29" s="6"/>
    </row>
    <row r="30" spans="1:16" s="5" customFormat="1" ht="18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6"/>
      <c r="P30" s="6"/>
    </row>
    <row r="31" spans="15:18" ht="15">
      <c r="O31" s="16"/>
      <c r="P31" s="5"/>
      <c r="Q31" s="5"/>
      <c r="R31" s="5"/>
    </row>
    <row r="32" spans="15:18" ht="15">
      <c r="O32" s="16"/>
      <c r="P32" s="5"/>
      <c r="Q32" s="5"/>
      <c r="R32" s="5"/>
    </row>
    <row r="33" spans="15:18" ht="15">
      <c r="O33" s="16"/>
      <c r="R33" s="5"/>
    </row>
  </sheetData>
  <sheetProtection/>
  <mergeCells count="19">
    <mergeCell ref="H1:L1"/>
    <mergeCell ref="G2:I2"/>
    <mergeCell ref="A11:H11"/>
    <mergeCell ref="J8:M8"/>
    <mergeCell ref="A3:C3"/>
    <mergeCell ref="A4:C4"/>
    <mergeCell ref="A5:C5"/>
    <mergeCell ref="A6:C6"/>
    <mergeCell ref="A7:C7"/>
    <mergeCell ref="A8:C8"/>
    <mergeCell ref="A10:C10"/>
    <mergeCell ref="A2:C2"/>
    <mergeCell ref="J5:M5"/>
    <mergeCell ref="J4:M4"/>
    <mergeCell ref="A9:C9"/>
    <mergeCell ref="J7:M7"/>
    <mergeCell ref="J3:M3"/>
    <mergeCell ref="J9:M9"/>
    <mergeCell ref="J6:M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A2:L67"/>
  <sheetViews>
    <sheetView zoomScalePageLayoutView="0" workbookViewId="0" topLeftCell="A22">
      <selection activeCell="H53" sqref="H53"/>
    </sheetView>
  </sheetViews>
  <sheetFormatPr defaultColWidth="9.00390625" defaultRowHeight="12.75"/>
  <sheetData>
    <row r="2" ht="12.75">
      <c r="H2" t="s">
        <v>74</v>
      </c>
    </row>
    <row r="3" spans="1:10" ht="18.75" customHeight="1">
      <c r="A3" s="144" t="s">
        <v>28</v>
      </c>
      <c r="B3" s="145"/>
      <c r="C3" s="145"/>
      <c r="D3" s="145"/>
      <c r="E3" s="145"/>
      <c r="F3" s="63" t="s">
        <v>7</v>
      </c>
      <c r="G3" s="4">
        <v>25</v>
      </c>
      <c r="H3" s="43">
        <v>1</v>
      </c>
      <c r="I3" s="34">
        <f>IF(J3&gt;=100,J3,100)</f>
        <v>100</v>
      </c>
      <c r="J3">
        <f>G3*vypocet_VZT!E3</f>
        <v>100</v>
      </c>
    </row>
    <row r="4" spans="1:9" ht="15.75" customHeight="1">
      <c r="A4" s="144" t="s">
        <v>15</v>
      </c>
      <c r="B4" s="145"/>
      <c r="C4" s="145"/>
      <c r="D4" s="145"/>
      <c r="E4" s="145"/>
      <c r="F4" s="63" t="s">
        <v>7</v>
      </c>
      <c r="G4" s="4">
        <v>25</v>
      </c>
      <c r="H4" s="44">
        <v>2</v>
      </c>
      <c r="I4" s="36">
        <f>G4*vypocet_VZT!E3</f>
        <v>100</v>
      </c>
    </row>
    <row r="5" spans="1:9" ht="18.75" customHeight="1">
      <c r="A5" s="144" t="s">
        <v>29</v>
      </c>
      <c r="B5" s="145"/>
      <c r="C5" s="145"/>
      <c r="D5" s="145"/>
      <c r="E5" s="145"/>
      <c r="F5" s="63" t="s">
        <v>6</v>
      </c>
      <c r="G5" s="4">
        <v>60</v>
      </c>
      <c r="H5" s="44">
        <v>3</v>
      </c>
      <c r="I5" s="36">
        <v>60</v>
      </c>
    </row>
    <row r="6" spans="1:9" ht="18.75" customHeight="1">
      <c r="A6" s="144" t="s">
        <v>33</v>
      </c>
      <c r="B6" s="145"/>
      <c r="C6" s="145"/>
      <c r="D6" s="145"/>
      <c r="E6" s="145"/>
      <c r="F6" s="63" t="s">
        <v>34</v>
      </c>
      <c r="G6" s="4">
        <v>20</v>
      </c>
      <c r="H6" s="44">
        <v>4</v>
      </c>
      <c r="I6" s="36">
        <v>20</v>
      </c>
    </row>
    <row r="7" spans="1:9" ht="18">
      <c r="A7" s="144" t="s">
        <v>27</v>
      </c>
      <c r="B7" s="145"/>
      <c r="C7" s="145"/>
      <c r="D7" s="145"/>
      <c r="E7" s="145"/>
      <c r="F7" s="63" t="s">
        <v>3</v>
      </c>
      <c r="G7" s="4">
        <v>40</v>
      </c>
      <c r="H7" s="44">
        <v>5</v>
      </c>
      <c r="I7" s="36">
        <v>40</v>
      </c>
    </row>
    <row r="8" spans="1:9" ht="33.75" customHeight="1">
      <c r="A8" s="144" t="s">
        <v>30</v>
      </c>
      <c r="B8" s="145"/>
      <c r="C8" s="145"/>
      <c r="D8" s="145"/>
      <c r="E8" s="145"/>
      <c r="F8" s="63" t="s">
        <v>4</v>
      </c>
      <c r="G8" s="4">
        <v>30</v>
      </c>
      <c r="H8" s="44">
        <v>6</v>
      </c>
      <c r="I8" s="36">
        <v>30</v>
      </c>
    </row>
    <row r="9" spans="1:9" ht="33.75" customHeight="1">
      <c r="A9" s="144" t="s">
        <v>31</v>
      </c>
      <c r="B9" s="145"/>
      <c r="C9" s="145"/>
      <c r="D9" s="145"/>
      <c r="E9" s="145"/>
      <c r="F9" s="63" t="s">
        <v>5</v>
      </c>
      <c r="G9" s="4">
        <v>50</v>
      </c>
      <c r="H9" s="44">
        <v>7</v>
      </c>
      <c r="I9" s="36">
        <v>50</v>
      </c>
    </row>
    <row r="10" spans="1:9" ht="18">
      <c r="A10" s="144" t="s">
        <v>32</v>
      </c>
      <c r="B10" s="145"/>
      <c r="C10" s="145"/>
      <c r="D10" s="145"/>
      <c r="E10" s="145"/>
      <c r="F10" s="63" t="s">
        <v>4</v>
      </c>
      <c r="G10" s="4">
        <v>30</v>
      </c>
      <c r="H10" s="44">
        <v>8</v>
      </c>
      <c r="I10" s="36">
        <v>30</v>
      </c>
    </row>
    <row r="11" spans="1:9" ht="18">
      <c r="A11" s="144" t="s">
        <v>8</v>
      </c>
      <c r="B11" s="145"/>
      <c r="C11" s="145"/>
      <c r="D11" s="145"/>
      <c r="E11" s="145"/>
      <c r="F11" s="63" t="s">
        <v>9</v>
      </c>
      <c r="G11" s="4">
        <v>10</v>
      </c>
      <c r="H11" s="44">
        <v>9</v>
      </c>
      <c r="I11" s="36">
        <v>10</v>
      </c>
    </row>
    <row r="12" spans="1:9" ht="15">
      <c r="A12" s="144" t="s">
        <v>37</v>
      </c>
      <c r="B12" s="145"/>
      <c r="C12" s="145"/>
      <c r="D12" s="145"/>
      <c r="E12" s="145"/>
      <c r="F12" s="63">
        <v>0</v>
      </c>
      <c r="G12" s="4">
        <v>0</v>
      </c>
      <c r="H12" s="62">
        <v>10</v>
      </c>
      <c r="I12" s="57">
        <v>0</v>
      </c>
    </row>
    <row r="13" spans="1:8" ht="15">
      <c r="A13" s="60"/>
      <c r="B13" s="4"/>
      <c r="C13" s="4"/>
      <c r="D13" s="4"/>
      <c r="E13" s="4"/>
      <c r="F13" s="61"/>
      <c r="G13" s="4"/>
      <c r="H13" s="4"/>
    </row>
    <row r="14" spans="1:8" ht="15">
      <c r="A14" s="60"/>
      <c r="B14" s="4"/>
      <c r="C14" s="4"/>
      <c r="D14" s="4"/>
      <c r="E14" s="4"/>
      <c r="F14" s="61"/>
      <c r="G14" s="4"/>
      <c r="H14" s="4"/>
    </row>
    <row r="15" ht="12.75">
      <c r="A15" t="s">
        <v>90</v>
      </c>
    </row>
    <row r="16" spans="1:11" ht="12.75">
      <c r="A16" s="8"/>
      <c r="B16" s="8">
        <v>30</v>
      </c>
      <c r="C16" s="8">
        <v>35</v>
      </c>
      <c r="D16" s="8">
        <v>40</v>
      </c>
      <c r="E16" s="8">
        <v>45</v>
      </c>
      <c r="F16" s="8">
        <v>50</v>
      </c>
      <c r="G16" s="8">
        <v>55</v>
      </c>
      <c r="H16" s="8">
        <v>60</v>
      </c>
      <c r="K16" t="s">
        <v>89</v>
      </c>
    </row>
    <row r="17" spans="1:12" ht="12.75">
      <c r="A17" s="8">
        <v>300</v>
      </c>
      <c r="B17" s="9">
        <v>29.2</v>
      </c>
      <c r="C17" s="9">
        <v>33.8</v>
      </c>
      <c r="D17" s="9">
        <v>38.4</v>
      </c>
      <c r="E17" s="9">
        <v>43</v>
      </c>
      <c r="F17" s="9">
        <v>47.7</v>
      </c>
      <c r="G17" s="17" t="s">
        <v>16</v>
      </c>
      <c r="H17" s="17" t="s">
        <v>16</v>
      </c>
      <c r="K17" s="10" t="s">
        <v>13</v>
      </c>
      <c r="L17" s="10" t="s">
        <v>14</v>
      </c>
    </row>
    <row r="18" spans="1:12" ht="12.75">
      <c r="A18" s="8">
        <v>350</v>
      </c>
      <c r="B18" s="9">
        <v>29</v>
      </c>
      <c r="C18" s="9">
        <v>33.5</v>
      </c>
      <c r="D18" s="9">
        <v>38</v>
      </c>
      <c r="E18" s="9">
        <v>42.5</v>
      </c>
      <c r="F18" s="9">
        <v>47</v>
      </c>
      <c r="G18" s="17" t="s">
        <v>16</v>
      </c>
      <c r="H18" s="17" t="s">
        <v>16</v>
      </c>
      <c r="K18" s="11">
        <v>0</v>
      </c>
      <c r="L18" s="14">
        <v>0.95</v>
      </c>
    </row>
    <row r="19" spans="1:12" ht="12.75">
      <c r="A19" s="8">
        <v>400</v>
      </c>
      <c r="B19" s="9">
        <v>28.7</v>
      </c>
      <c r="C19" s="9">
        <v>33.1</v>
      </c>
      <c r="D19" s="9">
        <v>37.5</v>
      </c>
      <c r="E19" s="9">
        <v>41.9</v>
      </c>
      <c r="F19" s="9">
        <v>46.3</v>
      </c>
      <c r="G19" s="17" t="s">
        <v>16</v>
      </c>
      <c r="H19" s="17" t="s">
        <v>16</v>
      </c>
      <c r="K19" s="11">
        <v>90</v>
      </c>
      <c r="L19" s="14">
        <v>0.95</v>
      </c>
    </row>
    <row r="20" spans="1:12" ht="12.75">
      <c r="A20" s="8">
        <v>450</v>
      </c>
      <c r="B20" s="9">
        <v>28.5</v>
      </c>
      <c r="C20" s="9">
        <v>32.8</v>
      </c>
      <c r="D20" s="9">
        <v>37.1</v>
      </c>
      <c r="E20" s="9">
        <v>41.4</v>
      </c>
      <c r="F20" s="9">
        <v>45.7</v>
      </c>
      <c r="G20" s="17" t="s">
        <v>16</v>
      </c>
      <c r="H20" s="17" t="s">
        <v>16</v>
      </c>
      <c r="K20" s="11">
        <v>120</v>
      </c>
      <c r="L20" s="14">
        <v>0.94</v>
      </c>
    </row>
    <row r="21" spans="1:12" ht="12.75">
      <c r="A21" s="8">
        <v>500</v>
      </c>
      <c r="B21" s="9">
        <v>28.3</v>
      </c>
      <c r="C21" s="9">
        <v>32.5</v>
      </c>
      <c r="D21" s="9">
        <v>36.7</v>
      </c>
      <c r="E21" s="9">
        <v>40.9</v>
      </c>
      <c r="F21" s="9">
        <v>45.1</v>
      </c>
      <c r="G21" s="17" t="s">
        <v>16</v>
      </c>
      <c r="H21" s="17" t="s">
        <v>16</v>
      </c>
      <c r="K21" s="11">
        <v>181</v>
      </c>
      <c r="L21" s="14">
        <v>0.94</v>
      </c>
    </row>
    <row r="22" spans="1:12" ht="12.75">
      <c r="A22" s="8">
        <v>550</v>
      </c>
      <c r="B22" s="9">
        <v>28.1</v>
      </c>
      <c r="C22" s="9">
        <v>32.2</v>
      </c>
      <c r="D22" s="9">
        <v>36.3</v>
      </c>
      <c r="E22" s="9">
        <v>40.4</v>
      </c>
      <c r="F22" s="9">
        <v>44.5</v>
      </c>
      <c r="G22" s="9">
        <v>48.6</v>
      </c>
      <c r="H22" s="17" t="s">
        <v>16</v>
      </c>
      <c r="K22" s="11">
        <v>241</v>
      </c>
      <c r="L22" s="14">
        <v>0.93</v>
      </c>
    </row>
    <row r="23" spans="1:12" ht="12.75">
      <c r="A23" s="8">
        <v>600</v>
      </c>
      <c r="B23" s="9">
        <v>27.9</v>
      </c>
      <c r="C23" s="9">
        <v>31.9</v>
      </c>
      <c r="D23" s="9">
        <v>35.9</v>
      </c>
      <c r="E23" s="9">
        <v>39.9</v>
      </c>
      <c r="F23" s="9">
        <v>43.9</v>
      </c>
      <c r="G23" s="9">
        <v>47.9</v>
      </c>
      <c r="H23" s="17" t="s">
        <v>16</v>
      </c>
      <c r="K23" s="11">
        <v>301</v>
      </c>
      <c r="L23" s="14">
        <v>0.92</v>
      </c>
    </row>
    <row r="24" spans="1:12" ht="12.75">
      <c r="A24" s="8">
        <v>650</v>
      </c>
      <c r="B24" s="9">
        <v>27.7</v>
      </c>
      <c r="C24" s="9">
        <v>31.6</v>
      </c>
      <c r="D24" s="9">
        <v>35.5</v>
      </c>
      <c r="E24" s="9">
        <v>39.4</v>
      </c>
      <c r="F24" s="9">
        <v>43.3</v>
      </c>
      <c r="G24" s="9">
        <v>47.3</v>
      </c>
      <c r="H24" s="17" t="s">
        <v>16</v>
      </c>
      <c r="K24" s="11">
        <v>361</v>
      </c>
      <c r="L24" s="14">
        <v>0.92</v>
      </c>
    </row>
    <row r="25" spans="1:12" ht="12.75">
      <c r="A25" s="8">
        <v>700</v>
      </c>
      <c r="B25" s="9">
        <v>27.5</v>
      </c>
      <c r="C25" s="9">
        <v>31.3</v>
      </c>
      <c r="D25" s="9">
        <v>35.1</v>
      </c>
      <c r="E25" s="9">
        <v>39</v>
      </c>
      <c r="F25" s="9">
        <v>42.8</v>
      </c>
      <c r="G25" s="9">
        <v>46.6</v>
      </c>
      <c r="H25" s="17" t="s">
        <v>16</v>
      </c>
      <c r="K25" s="11">
        <v>421</v>
      </c>
      <c r="L25" s="112" t="s">
        <v>40</v>
      </c>
    </row>
    <row r="26" spans="1:12" ht="12.75">
      <c r="A26" s="8">
        <v>750</v>
      </c>
      <c r="B26" s="9">
        <v>27.4</v>
      </c>
      <c r="C26" s="9">
        <v>31.1</v>
      </c>
      <c r="D26" s="9">
        <v>34.8</v>
      </c>
      <c r="E26" s="9">
        <v>38.5</v>
      </c>
      <c r="F26" s="9">
        <v>42.3</v>
      </c>
      <c r="G26" s="9">
        <v>46</v>
      </c>
      <c r="H26" s="17" t="s">
        <v>16</v>
      </c>
      <c r="K26" s="11"/>
      <c r="L26" s="14"/>
    </row>
    <row r="27" spans="1:12" ht="12.75">
      <c r="A27" s="8">
        <v>800</v>
      </c>
      <c r="B27" s="9">
        <v>27.2</v>
      </c>
      <c r="C27" s="9">
        <v>30.8</v>
      </c>
      <c r="D27" s="9">
        <v>34.5</v>
      </c>
      <c r="E27" s="9">
        <v>38.1</v>
      </c>
      <c r="F27" s="9">
        <v>41.8</v>
      </c>
      <c r="G27" s="9">
        <v>45.5</v>
      </c>
      <c r="H27" s="17" t="s">
        <v>16</v>
      </c>
      <c r="K27" s="11"/>
      <c r="L27" s="14"/>
    </row>
    <row r="28" spans="1:11" ht="12.75">
      <c r="A28" s="8">
        <v>850</v>
      </c>
      <c r="B28" s="9">
        <v>27</v>
      </c>
      <c r="C28" s="9">
        <v>30.6</v>
      </c>
      <c r="D28" s="9">
        <v>34.1</v>
      </c>
      <c r="E28" s="9">
        <v>37.7</v>
      </c>
      <c r="F28" s="9">
        <v>41.3</v>
      </c>
      <c r="G28" s="9">
        <v>44.9</v>
      </c>
      <c r="H28" s="9">
        <v>48.5</v>
      </c>
      <c r="K28" t="s">
        <v>93</v>
      </c>
    </row>
    <row r="29" spans="1:12" ht="12.75">
      <c r="A29" s="8">
        <v>900</v>
      </c>
      <c r="B29" s="9">
        <v>26.9</v>
      </c>
      <c r="C29" s="9">
        <v>30.3</v>
      </c>
      <c r="D29" s="9">
        <v>33.8</v>
      </c>
      <c r="E29" s="9">
        <v>37.3</v>
      </c>
      <c r="F29" s="9">
        <v>40.9</v>
      </c>
      <c r="G29" s="9">
        <v>44.4</v>
      </c>
      <c r="H29" s="9">
        <v>47.9</v>
      </c>
      <c r="K29" s="12" t="s">
        <v>13</v>
      </c>
      <c r="L29" s="12" t="s">
        <v>14</v>
      </c>
    </row>
    <row r="30" spans="1:12" ht="12.75">
      <c r="A30" s="8">
        <v>950</v>
      </c>
      <c r="B30" s="9">
        <v>26.7</v>
      </c>
      <c r="C30" s="9">
        <v>30.1</v>
      </c>
      <c r="D30" s="9">
        <v>33.6</v>
      </c>
      <c r="E30" s="9">
        <v>37</v>
      </c>
      <c r="F30" s="9">
        <v>40.4</v>
      </c>
      <c r="G30" s="9">
        <v>43.9</v>
      </c>
      <c r="H30" s="9">
        <v>47.4</v>
      </c>
      <c r="K30" s="12">
        <v>0</v>
      </c>
      <c r="L30" s="14">
        <v>0.91</v>
      </c>
    </row>
    <row r="31" spans="1:12" ht="12.75">
      <c r="A31" s="8">
        <v>1000</v>
      </c>
      <c r="B31" s="9">
        <v>26.6</v>
      </c>
      <c r="C31" s="9">
        <v>29.9</v>
      </c>
      <c r="D31" s="9">
        <v>33.3</v>
      </c>
      <c r="E31" s="9">
        <v>36.6</v>
      </c>
      <c r="F31" s="9">
        <v>40</v>
      </c>
      <c r="G31" s="9">
        <v>43.4</v>
      </c>
      <c r="H31" s="9">
        <v>46.8</v>
      </c>
      <c r="K31" s="12">
        <v>75</v>
      </c>
      <c r="L31" s="14">
        <v>0.91</v>
      </c>
    </row>
    <row r="32" spans="1:12" ht="12.75">
      <c r="A32" s="8">
        <v>1050</v>
      </c>
      <c r="B32" s="9">
        <v>26.5</v>
      </c>
      <c r="C32" s="9">
        <v>29.7</v>
      </c>
      <c r="D32" s="9">
        <v>33</v>
      </c>
      <c r="E32" s="9">
        <v>36.3</v>
      </c>
      <c r="F32" s="9">
        <v>39.6</v>
      </c>
      <c r="G32" s="9">
        <v>42.9</v>
      </c>
      <c r="H32" s="9">
        <v>46.3</v>
      </c>
      <c r="K32" s="12">
        <v>100</v>
      </c>
      <c r="L32" s="14">
        <v>0.8899</v>
      </c>
    </row>
    <row r="33" spans="1:12" ht="12.75">
      <c r="A33" s="8">
        <v>1100</v>
      </c>
      <c r="B33" s="9">
        <v>26.3</v>
      </c>
      <c r="C33" s="9">
        <v>29.5</v>
      </c>
      <c r="D33" s="9">
        <v>32.8</v>
      </c>
      <c r="E33" s="9">
        <v>36</v>
      </c>
      <c r="F33" s="9">
        <v>39.2</v>
      </c>
      <c r="G33" s="9">
        <v>42.5</v>
      </c>
      <c r="H33" s="9">
        <v>45.8</v>
      </c>
      <c r="K33" s="12">
        <f>50+K32</f>
        <v>150</v>
      </c>
      <c r="L33" s="14">
        <v>0.8482</v>
      </c>
    </row>
    <row r="34" spans="1:12" ht="12.75">
      <c r="A34" s="8">
        <v>1150</v>
      </c>
      <c r="B34" s="9">
        <v>26.2</v>
      </c>
      <c r="C34" s="9">
        <v>29.4</v>
      </c>
      <c r="D34" s="9">
        <v>32.5</v>
      </c>
      <c r="E34" s="9">
        <v>35.7</v>
      </c>
      <c r="F34" s="9">
        <v>38.9</v>
      </c>
      <c r="G34" s="9">
        <v>42.1</v>
      </c>
      <c r="H34" s="9">
        <v>45.3</v>
      </c>
      <c r="K34" s="12">
        <f>50+K33</f>
        <v>200</v>
      </c>
      <c r="L34" s="14">
        <v>0.8197</v>
      </c>
    </row>
    <row r="35" spans="1:12" ht="12.75">
      <c r="A35" s="8">
        <v>1200</v>
      </c>
      <c r="B35" s="9">
        <v>26.1</v>
      </c>
      <c r="C35" s="9">
        <v>29.2</v>
      </c>
      <c r="D35" s="9">
        <v>32.3</v>
      </c>
      <c r="E35" s="9">
        <v>35.4</v>
      </c>
      <c r="F35" s="9">
        <v>38.5</v>
      </c>
      <c r="G35" s="9">
        <v>41.7</v>
      </c>
      <c r="H35" s="9">
        <v>44.8</v>
      </c>
      <c r="K35" s="12">
        <f>50+K34</f>
        <v>250</v>
      </c>
      <c r="L35" s="14">
        <v>0.7983</v>
      </c>
    </row>
    <row r="36" spans="1:12" ht="12.75">
      <c r="A36" s="8">
        <v>1250</v>
      </c>
      <c r="B36" s="9">
        <v>26</v>
      </c>
      <c r="C36" s="9">
        <v>29</v>
      </c>
      <c r="D36" s="9">
        <v>32</v>
      </c>
      <c r="E36" s="9">
        <v>35.1</v>
      </c>
      <c r="F36" s="9">
        <v>38.2</v>
      </c>
      <c r="G36" s="9">
        <v>414.3</v>
      </c>
      <c r="H36" s="9">
        <v>44.4</v>
      </c>
      <c r="K36" s="12">
        <f>50+K35</f>
        <v>300</v>
      </c>
      <c r="L36" s="14">
        <v>0.7812</v>
      </c>
    </row>
    <row r="37" spans="1:12" ht="12.75">
      <c r="A37" s="8">
        <v>1300</v>
      </c>
      <c r="B37" s="9">
        <v>25.9</v>
      </c>
      <c r="C37" s="9">
        <v>28.8</v>
      </c>
      <c r="D37" s="9">
        <v>31.8</v>
      </c>
      <c r="E37" s="9">
        <v>34.8</v>
      </c>
      <c r="F37" s="9">
        <v>37.9</v>
      </c>
      <c r="G37" s="9">
        <v>40.9</v>
      </c>
      <c r="H37" s="9">
        <v>43.9</v>
      </c>
      <c r="K37" s="12">
        <f>50+K36</f>
        <v>350</v>
      </c>
      <c r="L37" s="14" t="s">
        <v>40</v>
      </c>
    </row>
    <row r="38" spans="1:12" ht="12.75">
      <c r="A38" s="8"/>
      <c r="B38" s="8"/>
      <c r="C38" s="8"/>
      <c r="D38" s="8"/>
      <c r="E38" s="8"/>
      <c r="F38" s="8"/>
      <c r="G38" s="8"/>
      <c r="H38" s="8"/>
      <c r="K38" s="12"/>
      <c r="L38" s="14"/>
    </row>
    <row r="39" spans="1:12" ht="12.75">
      <c r="A39" t="s">
        <v>92</v>
      </c>
      <c r="K39" s="13"/>
      <c r="L39" s="14"/>
    </row>
    <row r="40" spans="1:7" ht="12.75">
      <c r="A40" s="8"/>
      <c r="B40" s="8">
        <v>30</v>
      </c>
      <c r="C40" s="8">
        <v>35</v>
      </c>
      <c r="D40" s="8">
        <v>40</v>
      </c>
      <c r="E40" s="8">
        <v>45</v>
      </c>
      <c r="F40" s="8">
        <v>50</v>
      </c>
      <c r="G40" s="8">
        <v>55</v>
      </c>
    </row>
    <row r="41" spans="1:7" ht="12.75">
      <c r="A41" s="8">
        <v>100</v>
      </c>
      <c r="B41" s="9">
        <v>29.3</v>
      </c>
      <c r="C41" s="9">
        <v>33.9</v>
      </c>
      <c r="D41" s="9">
        <v>38.6</v>
      </c>
      <c r="E41" s="9">
        <v>43.3</v>
      </c>
      <c r="F41" s="17" t="s">
        <v>16</v>
      </c>
      <c r="G41" s="17" t="s">
        <v>16</v>
      </c>
    </row>
    <row r="42" spans="1:7" ht="12.75">
      <c r="A42" s="8">
        <v>150</v>
      </c>
      <c r="B42" s="9">
        <v>28.7</v>
      </c>
      <c r="C42" s="9">
        <v>33.1</v>
      </c>
      <c r="D42" s="9">
        <v>37.5</v>
      </c>
      <c r="E42" s="9">
        <v>41.9</v>
      </c>
      <c r="F42" s="17" t="s">
        <v>16</v>
      </c>
      <c r="G42" s="17" t="s">
        <v>16</v>
      </c>
    </row>
    <row r="43" spans="1:7" ht="12.75">
      <c r="A43" s="8">
        <v>200</v>
      </c>
      <c r="B43" s="9">
        <v>28.2</v>
      </c>
      <c r="C43" s="9">
        <v>32.4</v>
      </c>
      <c r="D43" s="9">
        <v>36.5</v>
      </c>
      <c r="E43" s="9">
        <v>40.6</v>
      </c>
      <c r="F43" s="17" t="s">
        <v>16</v>
      </c>
      <c r="G43" s="17" t="s">
        <v>16</v>
      </c>
    </row>
    <row r="44" spans="1:7" ht="12.75">
      <c r="A44" s="8">
        <v>250</v>
      </c>
      <c r="B44" s="9">
        <v>27.8</v>
      </c>
      <c r="C44" s="9">
        <v>31.7</v>
      </c>
      <c r="D44" s="9">
        <v>35.6</v>
      </c>
      <c r="E44" s="9">
        <v>39.5</v>
      </c>
      <c r="F44" s="9">
        <v>43.4</v>
      </c>
      <c r="G44" s="17" t="s">
        <v>16</v>
      </c>
    </row>
    <row r="45" spans="1:7" ht="12.75">
      <c r="A45" s="8">
        <v>300</v>
      </c>
      <c r="B45" s="9">
        <v>27.4</v>
      </c>
      <c r="C45" s="9">
        <v>31.1</v>
      </c>
      <c r="D45" s="9">
        <v>34.8</v>
      </c>
      <c r="E45" s="9">
        <v>38.5</v>
      </c>
      <c r="F45" s="9">
        <v>42.3</v>
      </c>
      <c r="G45" s="17" t="s">
        <v>16</v>
      </c>
    </row>
    <row r="46" spans="1:7" ht="12.75">
      <c r="A46" s="8">
        <v>350</v>
      </c>
      <c r="B46" s="9">
        <v>27</v>
      </c>
      <c r="C46" s="9">
        <v>30.6</v>
      </c>
      <c r="D46" s="9">
        <v>34.1</v>
      </c>
      <c r="E46" s="9">
        <v>37.6</v>
      </c>
      <c r="F46" s="9">
        <v>41.2</v>
      </c>
      <c r="G46" s="17" t="s">
        <v>16</v>
      </c>
    </row>
    <row r="47" spans="1:7" ht="12.75">
      <c r="A47" s="8">
        <v>400</v>
      </c>
      <c r="B47" s="9">
        <v>26.7</v>
      </c>
      <c r="C47" s="9">
        <v>30.1</v>
      </c>
      <c r="D47" s="9">
        <v>33.5</v>
      </c>
      <c r="E47" s="9">
        <v>36.9</v>
      </c>
      <c r="F47" s="9">
        <v>40.3</v>
      </c>
      <c r="G47" s="9">
        <v>43.7</v>
      </c>
    </row>
    <row r="48" spans="1:7" ht="12.75">
      <c r="A48" s="8">
        <v>450</v>
      </c>
      <c r="B48" s="9">
        <v>26.4</v>
      </c>
      <c r="C48" s="9">
        <v>29.7</v>
      </c>
      <c r="D48" s="9">
        <v>32.9</v>
      </c>
      <c r="E48" s="9">
        <v>36.2</v>
      </c>
      <c r="F48" s="9">
        <v>39.4</v>
      </c>
      <c r="G48" s="9">
        <v>42.7</v>
      </c>
    </row>
    <row r="49" spans="1:7" ht="12.75">
      <c r="A49" s="8">
        <v>500</v>
      </c>
      <c r="B49" s="9">
        <v>26.2</v>
      </c>
      <c r="C49" s="9">
        <v>29.3</v>
      </c>
      <c r="D49" s="9">
        <v>32.4</v>
      </c>
      <c r="E49" s="9">
        <v>35.5</v>
      </c>
      <c r="F49" s="9">
        <v>38.7</v>
      </c>
      <c r="G49" s="9">
        <v>41.8</v>
      </c>
    </row>
    <row r="50" spans="1:7" ht="12.75">
      <c r="A50" s="8">
        <v>550</v>
      </c>
      <c r="B50" s="9">
        <v>25.9</v>
      </c>
      <c r="C50" s="9">
        <v>28.9</v>
      </c>
      <c r="D50" s="9">
        <v>31.9</v>
      </c>
      <c r="E50" s="9">
        <v>34.9</v>
      </c>
      <c r="F50" s="9">
        <v>38</v>
      </c>
      <c r="G50" s="9">
        <v>41</v>
      </c>
    </row>
    <row r="51" spans="1:7" ht="12.75">
      <c r="A51" s="8">
        <v>600</v>
      </c>
      <c r="B51" s="9">
        <v>25.9</v>
      </c>
      <c r="C51" s="9">
        <v>28.9</v>
      </c>
      <c r="D51" s="9">
        <v>31.9</v>
      </c>
      <c r="E51" s="9">
        <v>34.9</v>
      </c>
      <c r="F51" s="9">
        <v>38</v>
      </c>
      <c r="G51" s="9">
        <v>41</v>
      </c>
    </row>
    <row r="52" spans="1:7" ht="12.75">
      <c r="A52" s="8">
        <v>601</v>
      </c>
      <c r="B52" s="113" t="s">
        <v>94</v>
      </c>
      <c r="C52" s="113" t="s">
        <v>94</v>
      </c>
      <c r="D52" s="113" t="s">
        <v>94</v>
      </c>
      <c r="E52" s="113" t="s">
        <v>94</v>
      </c>
      <c r="F52" s="113" t="s">
        <v>94</v>
      </c>
      <c r="G52" s="113" t="s">
        <v>94</v>
      </c>
    </row>
    <row r="53" spans="1:7" ht="12.75">
      <c r="A53" s="8"/>
      <c r="B53" s="9"/>
      <c r="C53" s="9"/>
      <c r="D53" s="9"/>
      <c r="E53" s="9"/>
      <c r="F53" s="9"/>
      <c r="G53" s="9"/>
    </row>
    <row r="54" ht="12.75">
      <c r="A54" t="s">
        <v>91</v>
      </c>
    </row>
    <row r="55" spans="1:7" ht="12.75">
      <c r="A55" s="8"/>
      <c r="B55" s="8">
        <v>30</v>
      </c>
      <c r="C55" s="8">
        <v>35</v>
      </c>
      <c r="D55" s="8">
        <v>40</v>
      </c>
      <c r="E55" s="8">
        <v>45</v>
      </c>
      <c r="F55" s="8">
        <v>50</v>
      </c>
      <c r="G55" s="8">
        <v>55</v>
      </c>
    </row>
    <row r="56" spans="1:7" ht="12.75">
      <c r="A56" s="8">
        <v>100</v>
      </c>
      <c r="B56" s="9">
        <v>29.1</v>
      </c>
      <c r="C56" s="9">
        <v>33.6</v>
      </c>
      <c r="D56" s="9">
        <v>38.1</v>
      </c>
      <c r="E56" s="9">
        <v>42.7</v>
      </c>
      <c r="F56" s="17" t="s">
        <v>16</v>
      </c>
      <c r="G56" s="17" t="s">
        <v>16</v>
      </c>
    </row>
    <row r="57" spans="1:7" ht="12.75">
      <c r="A57" s="8">
        <v>150</v>
      </c>
      <c r="B57" s="9">
        <v>28.4</v>
      </c>
      <c r="C57" s="9">
        <v>32.6</v>
      </c>
      <c r="D57" s="9">
        <v>36.9</v>
      </c>
      <c r="E57" s="9">
        <v>41.1</v>
      </c>
      <c r="F57" s="17" t="s">
        <v>16</v>
      </c>
      <c r="G57" s="17" t="s">
        <v>16</v>
      </c>
    </row>
    <row r="58" spans="1:7" ht="12.75">
      <c r="A58" s="8">
        <v>200</v>
      </c>
      <c r="B58" s="9">
        <v>27.9</v>
      </c>
      <c r="C58" s="9">
        <v>31.8</v>
      </c>
      <c r="D58" s="9">
        <v>35.8</v>
      </c>
      <c r="E58" s="9">
        <v>39.7</v>
      </c>
      <c r="F58" s="17" t="s">
        <v>16</v>
      </c>
      <c r="G58" s="17" t="s">
        <v>16</v>
      </c>
    </row>
    <row r="59" spans="1:7" ht="12.75">
      <c r="A59" s="8">
        <v>250</v>
      </c>
      <c r="B59" s="9">
        <v>27.4</v>
      </c>
      <c r="C59" s="9">
        <v>31.1</v>
      </c>
      <c r="D59" s="9">
        <v>34.8</v>
      </c>
      <c r="E59" s="9">
        <v>38.6</v>
      </c>
      <c r="F59" s="9">
        <v>42.3</v>
      </c>
      <c r="G59" s="17" t="s">
        <v>16</v>
      </c>
    </row>
    <row r="60" spans="1:7" ht="12.75">
      <c r="A60" s="8">
        <v>300</v>
      </c>
      <c r="B60" s="9">
        <v>27</v>
      </c>
      <c r="C60" s="9">
        <v>30.5</v>
      </c>
      <c r="D60" s="9">
        <v>34</v>
      </c>
      <c r="E60" s="9">
        <v>37.5</v>
      </c>
      <c r="F60" s="9">
        <v>41.1</v>
      </c>
      <c r="G60" s="17" t="s">
        <v>16</v>
      </c>
    </row>
    <row r="61" spans="1:7" ht="12.75">
      <c r="A61" s="8">
        <v>350</v>
      </c>
      <c r="B61" s="9">
        <v>26.6</v>
      </c>
      <c r="C61" s="9">
        <v>29.9</v>
      </c>
      <c r="D61" s="9">
        <v>33.3</v>
      </c>
      <c r="E61" s="9">
        <v>36.6</v>
      </c>
      <c r="F61" s="9">
        <v>40</v>
      </c>
      <c r="G61" s="17" t="s">
        <v>16</v>
      </c>
    </row>
    <row r="62" spans="1:7" ht="12.75">
      <c r="A62" s="8">
        <v>400</v>
      </c>
      <c r="B62" s="9">
        <v>26.3</v>
      </c>
      <c r="C62" s="9">
        <v>29.5</v>
      </c>
      <c r="D62" s="9">
        <v>32.7</v>
      </c>
      <c r="E62" s="9">
        <v>35.8</v>
      </c>
      <c r="F62" s="9">
        <v>39</v>
      </c>
      <c r="G62" s="9">
        <v>42.3</v>
      </c>
    </row>
    <row r="63" spans="1:7" ht="12.75">
      <c r="A63" s="8">
        <v>450</v>
      </c>
      <c r="B63" s="9">
        <v>26</v>
      </c>
      <c r="C63" s="9">
        <v>29.1</v>
      </c>
      <c r="D63" s="9">
        <v>32.1</v>
      </c>
      <c r="E63" s="9">
        <v>35.1</v>
      </c>
      <c r="F63" s="9">
        <v>38.2</v>
      </c>
      <c r="G63" s="9">
        <v>41.3</v>
      </c>
    </row>
    <row r="64" spans="1:7" ht="12.75">
      <c r="A64" s="8">
        <v>500</v>
      </c>
      <c r="B64" s="9">
        <v>25.8</v>
      </c>
      <c r="C64" s="9">
        <v>28.7</v>
      </c>
      <c r="D64" s="9">
        <v>31.6</v>
      </c>
      <c r="E64" s="9">
        <v>34.5</v>
      </c>
      <c r="F64" s="9">
        <v>37.5</v>
      </c>
      <c r="G64" s="9">
        <v>40.4</v>
      </c>
    </row>
    <row r="65" spans="1:7" ht="12.75">
      <c r="A65" s="8">
        <v>550</v>
      </c>
      <c r="B65" s="9">
        <v>25.5</v>
      </c>
      <c r="C65" s="9">
        <v>28.3</v>
      </c>
      <c r="D65" s="9">
        <v>31.1</v>
      </c>
      <c r="E65" s="9">
        <v>34</v>
      </c>
      <c r="F65" s="9">
        <v>36.8</v>
      </c>
      <c r="G65" s="9">
        <v>39.6</v>
      </c>
    </row>
    <row r="66" spans="1:7" ht="12.75">
      <c r="A66" s="8">
        <v>600</v>
      </c>
      <c r="B66" s="9">
        <v>25.5</v>
      </c>
      <c r="C66" s="9">
        <v>28.3</v>
      </c>
      <c r="D66" s="9">
        <v>31.1</v>
      </c>
      <c r="E66" s="9">
        <v>34</v>
      </c>
      <c r="F66" s="9">
        <v>36.8</v>
      </c>
      <c r="G66" s="9">
        <v>39.6</v>
      </c>
    </row>
    <row r="67" spans="1:7" ht="12.75">
      <c r="A67" s="8">
        <v>601</v>
      </c>
      <c r="B67" s="113" t="s">
        <v>94</v>
      </c>
      <c r="C67" s="113" t="s">
        <v>94</v>
      </c>
      <c r="D67" s="113" t="s">
        <v>94</v>
      </c>
      <c r="E67" s="113" t="s">
        <v>94</v>
      </c>
      <c r="F67" s="113" t="s">
        <v>94</v>
      </c>
      <c r="G67" s="113" t="s">
        <v>94</v>
      </c>
    </row>
  </sheetData>
  <sheetProtection/>
  <mergeCells count="10">
    <mergeCell ref="A4:E4"/>
    <mergeCell ref="A3:E3"/>
    <mergeCell ref="A5:E5"/>
    <mergeCell ref="A6:E6"/>
    <mergeCell ref="A12:E12"/>
    <mergeCell ref="A11:E11"/>
    <mergeCell ref="A7:E7"/>
    <mergeCell ref="A8:E8"/>
    <mergeCell ref="A9:E9"/>
    <mergeCell ref="A10:E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</dc:creator>
  <cp:keywords/>
  <dc:description/>
  <cp:lastModifiedBy>uživatel</cp:lastModifiedBy>
  <cp:lastPrinted>2010-06-09T10:07:55Z</cp:lastPrinted>
  <dcterms:created xsi:type="dcterms:W3CDTF">2001-05-24T15:03:08Z</dcterms:created>
  <dcterms:modified xsi:type="dcterms:W3CDTF">2010-06-11T11:24:05Z</dcterms:modified>
  <cp:category/>
  <cp:version/>
  <cp:contentType/>
  <cp:contentStatus/>
</cp:coreProperties>
</file>